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always" defaultThemeVersion="124226"/>
  <bookViews>
    <workbookView xWindow="-15" yWindow="-15" windowWidth="14400" windowHeight="12855" activeTab="4"/>
  </bookViews>
  <sheets>
    <sheet name="Settings" sheetId="8" r:id="rId1"/>
    <sheet name="Report" sheetId="11" r:id="rId2"/>
    <sheet name="Cash" sheetId="4" r:id="rId3"/>
    <sheet name="Receipts" sheetId="1" r:id="rId4"/>
    <sheet name="Payments" sheetId="2" r:id="rId5"/>
    <sheet name="Income" sheetId="3" r:id="rId6"/>
    <sheet name="Balance" sheetId="5" r:id="rId7"/>
    <sheet name="Notes" sheetId="6" r:id="rId8"/>
    <sheet name="Audit" sheetId="7" r:id="rId9"/>
    <sheet name="Worksheet" sheetId="9" state="hidden" r:id="rId10"/>
    <sheet name="Prior" sheetId="12" state="hidden" r:id="rId11"/>
  </sheets>
  <externalReferences>
    <externalReference r:id="rId12"/>
  </externalReferences>
  <definedNames>
    <definedName name="_xlnm.Print_Area" localSheetId="8">Audit!$A$1:$E$29</definedName>
    <definedName name="_xlnm.Print_Area" localSheetId="2">Cash!$A$1:$G$36</definedName>
    <definedName name="_xlnm.Print_Area" localSheetId="4">Payments!$A$1:$AT$104</definedName>
    <definedName name="_xlnm.Print_Area" localSheetId="3">Receipts!$A$1:$T$42</definedName>
    <definedName name="_xlnm.Print_Area" localSheetId="1">Report!$A$1:$G$55</definedName>
    <definedName name="PRINTS">Cash!$C$45:$C$45</definedName>
  </definedNames>
  <calcPr calcId="145621"/>
</workbook>
</file>

<file path=xl/calcChain.xml><?xml version="1.0" encoding="utf-8"?>
<calcChain xmlns="http://schemas.openxmlformats.org/spreadsheetml/2006/main">
  <c r="C49" i="6" l="1"/>
  <c r="B37" i="9" l="1"/>
  <c r="B2" i="9"/>
  <c r="G10" i="2" l="1"/>
  <c r="E14" i="4" l="1"/>
  <c r="B29" i="4" l="1"/>
  <c r="S2" i="8"/>
  <c r="P2" i="8"/>
  <c r="E20" i="4" l="1"/>
  <c r="D20" i="4"/>
  <c r="E21" i="4"/>
  <c r="D23" i="7" s="1"/>
  <c r="G10" i="5" l="1"/>
  <c r="P238" i="9" l="1"/>
  <c r="K238" i="9"/>
  <c r="P237" i="9"/>
  <c r="K237" i="9"/>
  <c r="P236" i="9"/>
  <c r="K236" i="9"/>
  <c r="P235" i="9"/>
  <c r="K235" i="9"/>
  <c r="P234" i="9"/>
  <c r="K234" i="9"/>
  <c r="P233" i="9"/>
  <c r="K233" i="9"/>
  <c r="P232" i="9"/>
  <c r="K232" i="9"/>
  <c r="P231" i="9"/>
  <c r="K231" i="9"/>
  <c r="P230" i="9"/>
  <c r="K230" i="9"/>
  <c r="P229" i="9"/>
  <c r="K229" i="9"/>
  <c r="P228" i="9"/>
  <c r="K228" i="9"/>
  <c r="P227" i="9"/>
  <c r="K227" i="9"/>
  <c r="P226" i="9"/>
  <c r="K226" i="9"/>
  <c r="P225" i="9"/>
  <c r="K225" i="9"/>
  <c r="P224" i="9"/>
  <c r="K224" i="9"/>
  <c r="P223" i="9"/>
  <c r="K223" i="9"/>
  <c r="P222" i="9"/>
  <c r="K222" i="9"/>
  <c r="P221" i="9"/>
  <c r="K221" i="9"/>
  <c r="P220" i="9"/>
  <c r="K220" i="9"/>
  <c r="P219" i="9"/>
  <c r="K219" i="9"/>
  <c r="P218" i="9"/>
  <c r="K218" i="9"/>
  <c r="P217" i="9"/>
  <c r="K217" i="9"/>
  <c r="P216" i="9"/>
  <c r="K216" i="9"/>
  <c r="P215" i="9"/>
  <c r="K215" i="9"/>
  <c r="P214" i="9"/>
  <c r="K214" i="9"/>
  <c r="P213" i="9"/>
  <c r="K213" i="9"/>
  <c r="P212" i="9"/>
  <c r="K212" i="9"/>
  <c r="P211" i="9"/>
  <c r="K211" i="9"/>
  <c r="P210" i="9"/>
  <c r="K210" i="9"/>
  <c r="P209" i="9"/>
  <c r="K209" i="9"/>
  <c r="P208" i="9"/>
  <c r="K208" i="9"/>
  <c r="P207" i="9"/>
  <c r="K207" i="9"/>
  <c r="P206" i="9"/>
  <c r="K206" i="9"/>
  <c r="P205" i="9"/>
  <c r="K205" i="9"/>
  <c r="P204" i="9"/>
  <c r="K204" i="9"/>
  <c r="P203" i="9"/>
  <c r="K203" i="9"/>
  <c r="P202" i="9"/>
  <c r="K202" i="9"/>
  <c r="P201" i="9"/>
  <c r="K201" i="9"/>
  <c r="P200" i="9"/>
  <c r="K200" i="9"/>
  <c r="P199" i="9"/>
  <c r="K199" i="9"/>
  <c r="P198" i="9"/>
  <c r="K198" i="9"/>
  <c r="P197" i="9"/>
  <c r="K197" i="9"/>
  <c r="P196" i="9"/>
  <c r="K196" i="9"/>
  <c r="P195" i="9"/>
  <c r="K195" i="9"/>
  <c r="P194" i="9"/>
  <c r="K194" i="9"/>
  <c r="P193" i="9"/>
  <c r="K193" i="9"/>
  <c r="P192" i="9"/>
  <c r="K192" i="9"/>
  <c r="P191" i="9"/>
  <c r="K191" i="9"/>
  <c r="P190" i="9"/>
  <c r="K190" i="9"/>
  <c r="P189" i="9"/>
  <c r="K189" i="9"/>
  <c r="P188" i="9"/>
  <c r="K188" i="9"/>
  <c r="P187" i="9"/>
  <c r="K187" i="9"/>
  <c r="P186" i="9"/>
  <c r="K186" i="9"/>
  <c r="P185" i="9"/>
  <c r="K185" i="9"/>
  <c r="P184" i="9"/>
  <c r="K184" i="9"/>
  <c r="P183" i="9"/>
  <c r="K183" i="9"/>
  <c r="P182" i="9"/>
  <c r="K182" i="9"/>
  <c r="P181" i="9"/>
  <c r="K181" i="9"/>
  <c r="P180" i="9"/>
  <c r="K180" i="9"/>
  <c r="P179" i="9"/>
  <c r="K179" i="9"/>
  <c r="P178" i="9"/>
  <c r="K178" i="9"/>
  <c r="P177" i="9"/>
  <c r="K177" i="9"/>
  <c r="P176" i="9"/>
  <c r="K176" i="9"/>
  <c r="P175" i="9"/>
  <c r="K175" i="9"/>
  <c r="P174" i="9"/>
  <c r="K174" i="9"/>
  <c r="P173" i="9"/>
  <c r="K173" i="9"/>
  <c r="P172" i="9"/>
  <c r="K172" i="9"/>
  <c r="P171" i="9"/>
  <c r="K171" i="9"/>
  <c r="P170" i="9"/>
  <c r="K170" i="9"/>
  <c r="P169" i="9"/>
  <c r="K169" i="9"/>
  <c r="P168" i="9"/>
  <c r="K168" i="9"/>
  <c r="P167" i="9"/>
  <c r="K167" i="9"/>
  <c r="P166" i="9"/>
  <c r="K166" i="9"/>
  <c r="P165" i="9"/>
  <c r="K165" i="9"/>
  <c r="P164" i="9"/>
  <c r="K164" i="9"/>
  <c r="P163" i="9"/>
  <c r="K163" i="9"/>
  <c r="P162" i="9"/>
  <c r="K162" i="9"/>
  <c r="P161" i="9"/>
  <c r="K161" i="9"/>
  <c r="P160" i="9"/>
  <c r="K160" i="9"/>
  <c r="P159" i="9"/>
  <c r="K159" i="9"/>
  <c r="P158" i="9"/>
  <c r="K158" i="9"/>
  <c r="P157" i="9"/>
  <c r="K157" i="9"/>
  <c r="P156" i="9"/>
  <c r="K156" i="9"/>
  <c r="P155" i="9"/>
  <c r="K155" i="9"/>
  <c r="P154" i="9"/>
  <c r="K154" i="9"/>
  <c r="P153" i="9"/>
  <c r="K153" i="9"/>
  <c r="P152" i="9"/>
  <c r="K152" i="9"/>
  <c r="P151" i="9"/>
  <c r="K151" i="9"/>
  <c r="P150" i="9"/>
  <c r="K150" i="9"/>
  <c r="P149" i="9"/>
  <c r="K149" i="9"/>
  <c r="P148" i="9"/>
  <c r="K148" i="9"/>
  <c r="P147" i="9"/>
  <c r="K147" i="9"/>
  <c r="P146" i="9"/>
  <c r="K146" i="9"/>
  <c r="P145" i="9"/>
  <c r="K145" i="9"/>
  <c r="P144" i="9"/>
  <c r="K144" i="9"/>
  <c r="P143" i="9"/>
  <c r="K143" i="9"/>
  <c r="P142" i="9"/>
  <c r="K142" i="9"/>
  <c r="P141" i="9"/>
  <c r="K141" i="9"/>
  <c r="P140" i="9"/>
  <c r="K140" i="9"/>
  <c r="P139" i="9"/>
  <c r="K139" i="9"/>
  <c r="P138" i="9"/>
  <c r="K138" i="9"/>
  <c r="P137" i="9"/>
  <c r="K137" i="9"/>
  <c r="P136" i="9"/>
  <c r="K136" i="9"/>
  <c r="P135" i="9"/>
  <c r="K135" i="9"/>
  <c r="P134" i="9"/>
  <c r="K134" i="9"/>
  <c r="P133" i="9"/>
  <c r="K133" i="9"/>
  <c r="P132" i="9"/>
  <c r="K132" i="9"/>
  <c r="P131" i="9"/>
  <c r="K131" i="9"/>
  <c r="P130" i="9"/>
  <c r="K130" i="9"/>
  <c r="P129" i="9"/>
  <c r="K129" i="9"/>
  <c r="P128" i="9"/>
  <c r="K128" i="9"/>
  <c r="P127" i="9"/>
  <c r="K127" i="9"/>
  <c r="P126" i="9"/>
  <c r="K126" i="9"/>
  <c r="P125" i="9"/>
  <c r="K125" i="9"/>
  <c r="P124" i="9"/>
  <c r="K124" i="9"/>
  <c r="P123" i="9"/>
  <c r="K123" i="9"/>
  <c r="P122" i="9"/>
  <c r="K122" i="9"/>
  <c r="P121" i="9"/>
  <c r="K121" i="9"/>
  <c r="P120" i="9"/>
  <c r="K120" i="9"/>
  <c r="P119" i="9"/>
  <c r="K119" i="9"/>
  <c r="P118" i="9"/>
  <c r="K118" i="9"/>
  <c r="P117" i="9"/>
  <c r="K117" i="9"/>
  <c r="P116" i="9"/>
  <c r="K116" i="9"/>
  <c r="P115" i="9"/>
  <c r="K115" i="9"/>
  <c r="P114" i="9"/>
  <c r="K114" i="9"/>
  <c r="P113" i="9"/>
  <c r="K113" i="9"/>
  <c r="P112" i="9"/>
  <c r="K112" i="9"/>
  <c r="P111" i="9"/>
  <c r="K111" i="9"/>
  <c r="P110" i="9"/>
  <c r="K110" i="9"/>
  <c r="P109" i="9"/>
  <c r="K109" i="9"/>
  <c r="P108" i="9"/>
  <c r="K108" i="9"/>
  <c r="P107" i="9"/>
  <c r="K107" i="9"/>
  <c r="P106" i="9"/>
  <c r="K106" i="9"/>
  <c r="P105" i="9"/>
  <c r="K105" i="9"/>
  <c r="P104" i="9"/>
  <c r="K104" i="9"/>
  <c r="P103" i="9"/>
  <c r="K103" i="9"/>
  <c r="P102" i="9"/>
  <c r="K102" i="9"/>
  <c r="P101" i="9"/>
  <c r="K101" i="9"/>
  <c r="P100" i="9"/>
  <c r="K100" i="9"/>
  <c r="P99" i="9"/>
  <c r="K99" i="9"/>
  <c r="P98" i="9"/>
  <c r="K98" i="9"/>
  <c r="P97" i="9"/>
  <c r="K97" i="9"/>
  <c r="P96" i="9"/>
  <c r="K96" i="9"/>
  <c r="P95" i="9"/>
  <c r="K95" i="9"/>
  <c r="P94" i="9"/>
  <c r="K94" i="9"/>
  <c r="P93" i="9"/>
  <c r="K93" i="9"/>
  <c r="P92" i="9"/>
  <c r="K92" i="9"/>
  <c r="P91" i="9"/>
  <c r="K91" i="9"/>
  <c r="P90" i="9"/>
  <c r="K90" i="9"/>
  <c r="P89" i="9"/>
  <c r="K89" i="9"/>
  <c r="P88" i="9"/>
  <c r="K88" i="9"/>
  <c r="P87" i="9"/>
  <c r="K87" i="9"/>
  <c r="P86" i="9"/>
  <c r="K86" i="9"/>
  <c r="P85" i="9"/>
  <c r="K85" i="9"/>
  <c r="P84" i="9"/>
  <c r="K84" i="9"/>
  <c r="P83" i="9"/>
  <c r="K83" i="9"/>
  <c r="P82" i="9"/>
  <c r="K82" i="9"/>
  <c r="P81" i="9"/>
  <c r="K81" i="9"/>
  <c r="P80" i="9"/>
  <c r="K80" i="9"/>
  <c r="P79" i="9"/>
  <c r="K79" i="9"/>
  <c r="P78" i="9"/>
  <c r="K78" i="9"/>
  <c r="P77" i="9"/>
  <c r="K77" i="9"/>
  <c r="P76" i="9"/>
  <c r="K76" i="9"/>
  <c r="P75" i="9"/>
  <c r="K75" i="9"/>
  <c r="P74" i="9"/>
  <c r="K74" i="9"/>
  <c r="P73" i="9"/>
  <c r="K73" i="9"/>
  <c r="P72" i="9"/>
  <c r="K72" i="9"/>
  <c r="P71" i="9"/>
  <c r="K71" i="9"/>
  <c r="P70" i="9"/>
  <c r="K70" i="9"/>
  <c r="P69" i="9"/>
  <c r="K69" i="9"/>
  <c r="P68" i="9"/>
  <c r="K68" i="9"/>
  <c r="P67" i="9"/>
  <c r="K67" i="9"/>
  <c r="P66" i="9"/>
  <c r="K66" i="9"/>
  <c r="P65" i="9"/>
  <c r="K65" i="9"/>
  <c r="P64" i="9"/>
  <c r="K64" i="9"/>
  <c r="P63" i="9"/>
  <c r="K63" i="9"/>
  <c r="P62" i="9"/>
  <c r="K62" i="9"/>
  <c r="P61" i="9"/>
  <c r="K61" i="9"/>
  <c r="P60" i="9"/>
  <c r="K60" i="9"/>
  <c r="P59" i="9"/>
  <c r="K59" i="9"/>
  <c r="P58" i="9"/>
  <c r="K58" i="9"/>
  <c r="P57" i="9"/>
  <c r="K57" i="9"/>
  <c r="P56" i="9"/>
  <c r="K56" i="9"/>
  <c r="P55" i="9"/>
  <c r="K55" i="9"/>
  <c r="P54" i="9"/>
  <c r="K54" i="9"/>
  <c r="P53" i="9"/>
  <c r="K53" i="9"/>
  <c r="P52" i="9"/>
  <c r="K52" i="9"/>
  <c r="P51" i="9"/>
  <c r="K51" i="9"/>
  <c r="P50" i="9"/>
  <c r="K50" i="9"/>
  <c r="P49" i="9"/>
  <c r="K49" i="9"/>
  <c r="P48" i="9"/>
  <c r="K48" i="9"/>
  <c r="P47" i="9"/>
  <c r="K47" i="9"/>
  <c r="P46" i="9"/>
  <c r="K46" i="9"/>
  <c r="P45" i="9"/>
  <c r="K45" i="9"/>
  <c r="P44" i="9"/>
  <c r="K44" i="9"/>
  <c r="P43" i="9"/>
  <c r="K43" i="9"/>
  <c r="P42" i="9"/>
  <c r="K42" i="9"/>
  <c r="P41" i="9"/>
  <c r="K41" i="9"/>
  <c r="P40" i="9"/>
  <c r="K40" i="9"/>
  <c r="P39" i="9"/>
  <c r="K39" i="9"/>
  <c r="P38" i="9"/>
  <c r="K38" i="9"/>
  <c r="P37" i="9"/>
  <c r="K37" i="9"/>
  <c r="P36" i="9"/>
  <c r="K36" i="9"/>
  <c r="P35" i="9"/>
  <c r="K35" i="9"/>
  <c r="P34" i="9"/>
  <c r="K34" i="9"/>
  <c r="P33" i="9"/>
  <c r="K33" i="9"/>
  <c r="P32" i="9"/>
  <c r="K32" i="9"/>
  <c r="P31" i="9"/>
  <c r="K31" i="9"/>
  <c r="P30" i="9"/>
  <c r="K30" i="9"/>
  <c r="P29" i="9"/>
  <c r="K29" i="9"/>
  <c r="P28" i="9"/>
  <c r="K28" i="9"/>
  <c r="P27" i="9"/>
  <c r="K27" i="9"/>
  <c r="P26" i="9"/>
  <c r="K26" i="9"/>
  <c r="P25" i="9"/>
  <c r="K25" i="9"/>
  <c r="P24" i="9"/>
  <c r="K24" i="9"/>
  <c r="P23" i="9"/>
  <c r="K23" i="9"/>
  <c r="P22" i="9"/>
  <c r="K22" i="9"/>
  <c r="P21" i="9"/>
  <c r="K21" i="9"/>
  <c r="P20" i="9"/>
  <c r="K20" i="9"/>
  <c r="P19" i="9"/>
  <c r="K19" i="9"/>
  <c r="P18" i="9"/>
  <c r="K18" i="9"/>
  <c r="P17" i="9"/>
  <c r="K17" i="9"/>
  <c r="P16" i="9"/>
  <c r="K16" i="9"/>
  <c r="P15" i="9"/>
  <c r="K15" i="9"/>
  <c r="P14" i="9"/>
  <c r="K14" i="9"/>
  <c r="P13" i="9"/>
  <c r="K13" i="9"/>
  <c r="P12" i="9"/>
  <c r="K12" i="9"/>
  <c r="P11" i="9"/>
  <c r="K11" i="9"/>
  <c r="P10" i="9"/>
  <c r="K10" i="9"/>
  <c r="P9" i="9"/>
  <c r="K9" i="9"/>
  <c r="P8" i="9"/>
  <c r="K8" i="9"/>
  <c r="P7" i="9"/>
  <c r="K7" i="9"/>
  <c r="P6" i="9"/>
  <c r="K6" i="9"/>
  <c r="P5" i="9"/>
  <c r="K5" i="9"/>
  <c r="P4" i="9"/>
  <c r="K4" i="9"/>
  <c r="P3" i="9"/>
  <c r="K3" i="9"/>
  <c r="Q2" i="9"/>
  <c r="S2" i="9" s="1"/>
  <c r="L2" i="9"/>
  <c r="N2" i="9" s="1"/>
  <c r="K2" i="9"/>
  <c r="Q30" i="12" l="1"/>
  <c r="Q29" i="12"/>
  <c r="Q28" i="12"/>
  <c r="Q27" i="12"/>
  <c r="C27" i="7" s="1"/>
  <c r="Q26" i="12"/>
  <c r="Q25" i="12"/>
  <c r="C25" i="7" s="1"/>
  <c r="Q24" i="12"/>
  <c r="Q23" i="12"/>
  <c r="C23" i="7" s="1"/>
  <c r="Q22" i="12"/>
  <c r="Q21" i="12"/>
  <c r="C21" i="7" s="1"/>
  <c r="Q20" i="12"/>
  <c r="Q19" i="12"/>
  <c r="C19" i="7" s="1"/>
  <c r="Q18" i="12"/>
  <c r="Q17" i="12"/>
  <c r="C17" i="7" s="1"/>
  <c r="Q16" i="12"/>
  <c r="Q15" i="12"/>
  <c r="C15" i="7" s="1"/>
  <c r="Q14" i="12"/>
  <c r="Q13" i="12"/>
  <c r="C13" i="7" s="1"/>
  <c r="Q12" i="12"/>
  <c r="Q11" i="12"/>
  <c r="C11" i="7" s="1"/>
  <c r="Q10" i="12"/>
  <c r="Q9" i="12"/>
  <c r="C9" i="7" s="1"/>
  <c r="Q8" i="12"/>
  <c r="Q7" i="12"/>
  <c r="C7" i="7" s="1"/>
  <c r="Q6" i="12"/>
  <c r="Q5" i="12"/>
  <c r="Q4" i="12"/>
  <c r="Q3" i="12"/>
  <c r="Q2" i="12"/>
  <c r="O34" i="12"/>
  <c r="N34" i="12"/>
  <c r="M34" i="12"/>
  <c r="L34" i="12"/>
  <c r="K34" i="12"/>
  <c r="J34" i="12"/>
  <c r="I34" i="12"/>
  <c r="O33" i="12"/>
  <c r="N33" i="12"/>
  <c r="M33" i="12"/>
  <c r="L33" i="12"/>
  <c r="K33" i="12"/>
  <c r="J33" i="12"/>
  <c r="I33" i="12"/>
  <c r="O32" i="12"/>
  <c r="N32" i="12"/>
  <c r="M32" i="12"/>
  <c r="L32" i="12"/>
  <c r="K32" i="12"/>
  <c r="J32" i="12"/>
  <c r="I32" i="12"/>
  <c r="O31" i="12"/>
  <c r="N31" i="12"/>
  <c r="M31" i="12"/>
  <c r="L31" i="12"/>
  <c r="K31" i="12"/>
  <c r="J31" i="12"/>
  <c r="I31" i="12"/>
  <c r="O30" i="12"/>
  <c r="N30" i="12"/>
  <c r="M30" i="12"/>
  <c r="L30" i="12"/>
  <c r="K30" i="12"/>
  <c r="J30" i="12"/>
  <c r="I30" i="12"/>
  <c r="O29" i="12"/>
  <c r="A29" i="5" s="1"/>
  <c r="N29" i="12"/>
  <c r="M29" i="12"/>
  <c r="L29" i="12"/>
  <c r="K29" i="12"/>
  <c r="J29" i="12"/>
  <c r="I29" i="12"/>
  <c r="O28" i="12"/>
  <c r="N28" i="12"/>
  <c r="M28" i="12"/>
  <c r="L28" i="12"/>
  <c r="K28" i="12"/>
  <c r="J28" i="12"/>
  <c r="I28" i="12"/>
  <c r="O27" i="12"/>
  <c r="N27" i="12"/>
  <c r="M27" i="12"/>
  <c r="L27" i="12"/>
  <c r="K27" i="12"/>
  <c r="J27" i="12"/>
  <c r="I27" i="12"/>
  <c r="O26" i="12"/>
  <c r="A26" i="5" s="1"/>
  <c r="N26" i="12"/>
  <c r="M26" i="12"/>
  <c r="L26" i="12"/>
  <c r="K26" i="12"/>
  <c r="J26" i="12"/>
  <c r="I26" i="12"/>
  <c r="O25" i="12"/>
  <c r="A25" i="5" s="1"/>
  <c r="N25" i="12"/>
  <c r="M25" i="12"/>
  <c r="L25" i="12"/>
  <c r="K25" i="12"/>
  <c r="J25" i="12"/>
  <c r="I25" i="12"/>
  <c r="O24" i="12"/>
  <c r="N24" i="12"/>
  <c r="M24" i="12"/>
  <c r="L24" i="12"/>
  <c r="K24" i="12"/>
  <c r="J24" i="12"/>
  <c r="I24" i="12"/>
  <c r="O23" i="12"/>
  <c r="N23" i="12"/>
  <c r="M23" i="12"/>
  <c r="L23" i="12"/>
  <c r="K23" i="12"/>
  <c r="J23" i="12"/>
  <c r="I23" i="12"/>
  <c r="O22" i="12"/>
  <c r="N22" i="12"/>
  <c r="M22" i="12"/>
  <c r="L22" i="12"/>
  <c r="K22" i="12"/>
  <c r="J22" i="12"/>
  <c r="I22" i="12"/>
  <c r="O21" i="12"/>
  <c r="N21" i="12"/>
  <c r="M21" i="12"/>
  <c r="L21" i="12"/>
  <c r="K21" i="12"/>
  <c r="J21" i="12"/>
  <c r="I21" i="12"/>
  <c r="O20" i="12"/>
  <c r="A20" i="5" s="1"/>
  <c r="N20" i="12"/>
  <c r="M20" i="12"/>
  <c r="L20" i="12"/>
  <c r="K20" i="12"/>
  <c r="J20" i="12"/>
  <c r="I20" i="12"/>
  <c r="O19" i="12"/>
  <c r="A19" i="5" s="1"/>
  <c r="N19" i="12"/>
  <c r="M19" i="12"/>
  <c r="L19" i="12"/>
  <c r="K19" i="12"/>
  <c r="J19" i="12"/>
  <c r="I19" i="12"/>
  <c r="O18" i="12"/>
  <c r="N18" i="12"/>
  <c r="M18" i="12"/>
  <c r="L18" i="12"/>
  <c r="K18" i="12"/>
  <c r="J18" i="12"/>
  <c r="I18" i="12"/>
  <c r="O17" i="12"/>
  <c r="A17" i="5" s="1"/>
  <c r="N17" i="12"/>
  <c r="M17" i="12"/>
  <c r="L17" i="12"/>
  <c r="K17" i="12"/>
  <c r="J17" i="12"/>
  <c r="I17" i="12"/>
  <c r="O16" i="12"/>
  <c r="A16" i="5" s="1"/>
  <c r="N16" i="12"/>
  <c r="M16" i="12"/>
  <c r="L16" i="12"/>
  <c r="K16" i="12"/>
  <c r="J16" i="12"/>
  <c r="I16" i="12"/>
  <c r="O15" i="12"/>
  <c r="N15" i="12"/>
  <c r="M15" i="12"/>
  <c r="L15" i="12"/>
  <c r="K15" i="12"/>
  <c r="J15" i="12"/>
  <c r="I15" i="12"/>
  <c r="O14" i="12"/>
  <c r="N14" i="12"/>
  <c r="M14" i="12"/>
  <c r="L14" i="12"/>
  <c r="K14" i="12"/>
  <c r="J14" i="12"/>
  <c r="I14" i="12"/>
  <c r="O13" i="12"/>
  <c r="N13" i="12"/>
  <c r="M13" i="12"/>
  <c r="L13" i="12"/>
  <c r="K13" i="12"/>
  <c r="J13" i="12"/>
  <c r="I13" i="12"/>
  <c r="O12" i="12"/>
  <c r="A12" i="5" s="1"/>
  <c r="N12" i="12"/>
  <c r="M12" i="12"/>
  <c r="L12" i="12"/>
  <c r="K12" i="12"/>
  <c r="J12" i="12"/>
  <c r="I12" i="12"/>
  <c r="O11" i="12"/>
  <c r="A11" i="5" s="1"/>
  <c r="N11" i="12"/>
  <c r="M11" i="12"/>
  <c r="L11" i="12"/>
  <c r="K11" i="12"/>
  <c r="J11" i="12"/>
  <c r="I11" i="12"/>
  <c r="O10" i="12"/>
  <c r="A10" i="5" s="1"/>
  <c r="N10" i="12"/>
  <c r="M10" i="12"/>
  <c r="L10" i="12"/>
  <c r="K10" i="12"/>
  <c r="J10" i="12"/>
  <c r="I10" i="12"/>
  <c r="O9" i="12"/>
  <c r="A9" i="5" s="1"/>
  <c r="N9" i="12"/>
  <c r="M9" i="12"/>
  <c r="L9" i="12"/>
  <c r="K9" i="12"/>
  <c r="J9" i="12"/>
  <c r="I9" i="12"/>
  <c r="O8" i="12"/>
  <c r="A8" i="5" s="1"/>
  <c r="N8" i="12"/>
  <c r="M8" i="12"/>
  <c r="L8" i="12"/>
  <c r="K8" i="12"/>
  <c r="J8" i="12"/>
  <c r="I8" i="12"/>
  <c r="O7" i="12"/>
  <c r="N7" i="12"/>
  <c r="M7" i="12"/>
  <c r="L7" i="12"/>
  <c r="K7" i="12"/>
  <c r="J7" i="12"/>
  <c r="I7" i="12"/>
  <c r="O6" i="12"/>
  <c r="N6" i="12"/>
  <c r="M6" i="12"/>
  <c r="L6" i="12"/>
  <c r="K6" i="12"/>
  <c r="J6" i="12"/>
  <c r="I6" i="12"/>
  <c r="O5" i="12"/>
  <c r="N5" i="12"/>
  <c r="M5" i="12"/>
  <c r="L5" i="12"/>
  <c r="K5" i="12"/>
  <c r="J5" i="12"/>
  <c r="I5" i="12"/>
  <c r="O4" i="12"/>
  <c r="N4" i="12"/>
  <c r="M4" i="12"/>
  <c r="L4" i="12"/>
  <c r="K4" i="12"/>
  <c r="J4" i="12"/>
  <c r="I4" i="12"/>
  <c r="O3" i="12"/>
  <c r="N3" i="12"/>
  <c r="L3" i="12"/>
  <c r="K3" i="12"/>
  <c r="J3" i="12"/>
  <c r="I3" i="12"/>
  <c r="O2" i="12"/>
  <c r="N2" i="12"/>
  <c r="M2" i="12"/>
  <c r="L2" i="12"/>
  <c r="K2" i="12"/>
  <c r="J2" i="12"/>
  <c r="I2" i="12"/>
  <c r="O1" i="12"/>
  <c r="N1" i="12"/>
  <c r="M1" i="12"/>
  <c r="L1" i="12"/>
  <c r="K1" i="12"/>
  <c r="J1" i="12"/>
  <c r="I1" i="12"/>
  <c r="G41" i="12"/>
  <c r="F41" i="12"/>
  <c r="E41" i="12"/>
  <c r="D41" i="12"/>
  <c r="C41" i="12"/>
  <c r="B41" i="12"/>
  <c r="A41" i="12"/>
  <c r="G40" i="12"/>
  <c r="F40" i="12"/>
  <c r="E40" i="12"/>
  <c r="D40" i="12"/>
  <c r="C40" i="12"/>
  <c r="B40" i="12"/>
  <c r="A40" i="12"/>
  <c r="G39" i="12"/>
  <c r="F39" i="12"/>
  <c r="E39" i="12"/>
  <c r="D39" i="12"/>
  <c r="C39" i="12"/>
  <c r="B39" i="12"/>
  <c r="A39" i="12"/>
  <c r="G38" i="12"/>
  <c r="F38" i="12"/>
  <c r="A38" i="3" s="1"/>
  <c r="E38" i="12"/>
  <c r="D38" i="12"/>
  <c r="C38" i="12"/>
  <c r="B38" i="12"/>
  <c r="A38" i="12"/>
  <c r="G37" i="12"/>
  <c r="F37" i="12"/>
  <c r="E37" i="12"/>
  <c r="D37" i="12"/>
  <c r="C37" i="12"/>
  <c r="B37" i="12"/>
  <c r="A37" i="12"/>
  <c r="G36" i="12"/>
  <c r="F36" i="12"/>
  <c r="A36" i="3" s="1"/>
  <c r="E36" i="12"/>
  <c r="D36" i="12"/>
  <c r="C36" i="12"/>
  <c r="B36" i="12"/>
  <c r="A36" i="12"/>
  <c r="G35" i="12"/>
  <c r="F35" i="12"/>
  <c r="A35" i="3" s="1"/>
  <c r="E35" i="12"/>
  <c r="D35" i="12"/>
  <c r="C35" i="12"/>
  <c r="B35" i="12"/>
  <c r="A35" i="12"/>
  <c r="G34" i="12"/>
  <c r="F34" i="12"/>
  <c r="E34" i="12"/>
  <c r="D34" i="12"/>
  <c r="C34" i="12"/>
  <c r="B34" i="12"/>
  <c r="A34" i="12"/>
  <c r="G33" i="12"/>
  <c r="F33" i="12"/>
  <c r="E33" i="12"/>
  <c r="D33" i="12"/>
  <c r="A33" i="3" s="1"/>
  <c r="C33" i="12"/>
  <c r="B33" i="12"/>
  <c r="A33" i="12"/>
  <c r="G32" i="12"/>
  <c r="F32" i="12"/>
  <c r="E32" i="12"/>
  <c r="D32" i="12"/>
  <c r="A32" i="3" s="1"/>
  <c r="C32" i="12"/>
  <c r="B32" i="12"/>
  <c r="A32" i="12"/>
  <c r="G31" i="12"/>
  <c r="F31" i="12"/>
  <c r="E31" i="12"/>
  <c r="D31" i="12"/>
  <c r="A31" i="3" s="1"/>
  <c r="C31" i="12"/>
  <c r="B31" i="12"/>
  <c r="A31" i="12"/>
  <c r="G30" i="12"/>
  <c r="F30" i="12"/>
  <c r="E30" i="12"/>
  <c r="D30" i="12"/>
  <c r="A30" i="3" s="1"/>
  <c r="C30" i="12"/>
  <c r="B30" i="12"/>
  <c r="A30" i="12"/>
  <c r="G29" i="12"/>
  <c r="F29" i="12"/>
  <c r="E29" i="12"/>
  <c r="D29" i="12"/>
  <c r="A29" i="3" s="1"/>
  <c r="C29" i="12"/>
  <c r="B29" i="12"/>
  <c r="A29" i="12"/>
  <c r="G28" i="12"/>
  <c r="F28" i="12"/>
  <c r="E28" i="12"/>
  <c r="D28" i="12"/>
  <c r="A28" i="3" s="1"/>
  <c r="C28" i="12"/>
  <c r="B28" i="12"/>
  <c r="A28" i="12"/>
  <c r="G27" i="12"/>
  <c r="F27" i="12"/>
  <c r="E27" i="12"/>
  <c r="D27" i="12"/>
  <c r="A27" i="3" s="1"/>
  <c r="C27" i="12"/>
  <c r="B27" i="12"/>
  <c r="A27" i="12"/>
  <c r="G26" i="12"/>
  <c r="F26" i="12"/>
  <c r="E26" i="12"/>
  <c r="D26" i="12"/>
  <c r="A26" i="3" s="1"/>
  <c r="C26" i="12"/>
  <c r="B26" i="12"/>
  <c r="A26" i="12"/>
  <c r="G25" i="12"/>
  <c r="F25" i="12"/>
  <c r="E25" i="12"/>
  <c r="D25" i="12"/>
  <c r="A25" i="3" s="1"/>
  <c r="C25" i="12"/>
  <c r="B25" i="12"/>
  <c r="A25" i="12"/>
  <c r="G24" i="12"/>
  <c r="F24" i="12"/>
  <c r="E24" i="12"/>
  <c r="D24" i="12"/>
  <c r="A24" i="3" s="1"/>
  <c r="C24" i="12"/>
  <c r="B24" i="12"/>
  <c r="A24" i="12"/>
  <c r="G23" i="12"/>
  <c r="F23" i="12"/>
  <c r="E23" i="12"/>
  <c r="D23" i="12"/>
  <c r="A23" i="3" s="1"/>
  <c r="C23" i="12"/>
  <c r="B23" i="12"/>
  <c r="A23" i="12"/>
  <c r="G22" i="12"/>
  <c r="F22" i="12"/>
  <c r="E22" i="12"/>
  <c r="D22" i="12"/>
  <c r="A22" i="3" s="1"/>
  <c r="C22" i="12"/>
  <c r="B22" i="12"/>
  <c r="A22" i="12"/>
  <c r="G21" i="12"/>
  <c r="F21" i="12"/>
  <c r="E21" i="12"/>
  <c r="D21" i="12"/>
  <c r="C21" i="12"/>
  <c r="B21" i="12"/>
  <c r="A21" i="12"/>
  <c r="G20" i="12"/>
  <c r="F20" i="12"/>
  <c r="E20" i="12"/>
  <c r="D20" i="12"/>
  <c r="C20" i="12"/>
  <c r="B20" i="12"/>
  <c r="A20" i="12"/>
  <c r="G19" i="12"/>
  <c r="F19" i="12"/>
  <c r="E19" i="12"/>
  <c r="D19" i="12"/>
  <c r="C19" i="12"/>
  <c r="B19" i="12"/>
  <c r="A19" i="12"/>
  <c r="G18" i="12"/>
  <c r="F18" i="12"/>
  <c r="E18" i="12"/>
  <c r="D18" i="12"/>
  <c r="C18" i="12"/>
  <c r="B18" i="12"/>
  <c r="A18" i="12"/>
  <c r="G17" i="12"/>
  <c r="F17" i="12"/>
  <c r="E17" i="12"/>
  <c r="D17" i="12"/>
  <c r="C17" i="12"/>
  <c r="B17" i="12"/>
  <c r="A17" i="12"/>
  <c r="G16" i="12"/>
  <c r="F16" i="12"/>
  <c r="A16" i="3" s="1"/>
  <c r="E16" i="12"/>
  <c r="D16" i="12"/>
  <c r="C16" i="12"/>
  <c r="B16" i="12"/>
  <c r="A16" i="12"/>
  <c r="G15" i="12"/>
  <c r="F15" i="12"/>
  <c r="A15" i="3" s="1"/>
  <c r="E15" i="12"/>
  <c r="D15" i="12"/>
  <c r="C15" i="12"/>
  <c r="B15" i="12"/>
  <c r="A15" i="12"/>
  <c r="G14" i="12"/>
  <c r="F14" i="12"/>
  <c r="A14" i="3" s="1"/>
  <c r="E14" i="12"/>
  <c r="D14" i="12"/>
  <c r="C14" i="12"/>
  <c r="B14" i="12"/>
  <c r="A14" i="12"/>
  <c r="G13" i="12"/>
  <c r="F13" i="12"/>
  <c r="A13" i="3" s="1"/>
  <c r="E13" i="12"/>
  <c r="D13" i="12"/>
  <c r="C13" i="12"/>
  <c r="B13" i="12"/>
  <c r="A13" i="12"/>
  <c r="G12" i="12"/>
  <c r="F12" i="12"/>
  <c r="A12" i="3" s="1"/>
  <c r="E12" i="12"/>
  <c r="D12" i="12"/>
  <c r="C12" i="12"/>
  <c r="B12" i="12"/>
  <c r="A12" i="12"/>
  <c r="G11" i="12"/>
  <c r="F11" i="12"/>
  <c r="A11" i="3" s="1"/>
  <c r="E11" i="12"/>
  <c r="D11" i="12"/>
  <c r="C11" i="12"/>
  <c r="B11" i="12"/>
  <c r="A11" i="12"/>
  <c r="G10" i="12"/>
  <c r="F10" i="12"/>
  <c r="A10" i="3" s="1"/>
  <c r="E10" i="12"/>
  <c r="D10" i="12"/>
  <c r="C10" i="12"/>
  <c r="B10" i="12"/>
  <c r="A10" i="12"/>
  <c r="G9" i="12"/>
  <c r="F9" i="12"/>
  <c r="A9" i="3" s="1"/>
  <c r="E9" i="12"/>
  <c r="D9" i="12"/>
  <c r="C9" i="12"/>
  <c r="B9" i="12"/>
  <c r="A9" i="12"/>
  <c r="G8" i="12"/>
  <c r="F8" i="12"/>
  <c r="A8" i="3" s="1"/>
  <c r="E8" i="12"/>
  <c r="D8" i="12"/>
  <c r="C8" i="12"/>
  <c r="B8" i="12"/>
  <c r="A8" i="12"/>
  <c r="G7" i="12"/>
  <c r="F7" i="12"/>
  <c r="E7" i="12"/>
  <c r="D7" i="12"/>
  <c r="C7" i="12"/>
  <c r="B7" i="12"/>
  <c r="A7" i="12"/>
  <c r="G6" i="12"/>
  <c r="F6" i="12"/>
  <c r="E6" i="12"/>
  <c r="D6" i="12"/>
  <c r="C6" i="12"/>
  <c r="B6" i="12"/>
  <c r="A6" i="12"/>
  <c r="G5" i="12"/>
  <c r="F5" i="12"/>
  <c r="E5" i="12"/>
  <c r="D5" i="12"/>
  <c r="C5" i="12"/>
  <c r="B5" i="12"/>
  <c r="A5" i="12"/>
  <c r="G4" i="12"/>
  <c r="F4" i="12"/>
  <c r="E4" i="12"/>
  <c r="D4" i="12"/>
  <c r="C4" i="12"/>
  <c r="B4" i="12"/>
  <c r="A4" i="12"/>
  <c r="G3" i="12"/>
  <c r="F3" i="12"/>
  <c r="E3" i="12"/>
  <c r="D3" i="12"/>
  <c r="C3" i="12"/>
  <c r="B3" i="12"/>
  <c r="A3" i="12"/>
  <c r="G2" i="12"/>
  <c r="F2" i="12"/>
  <c r="E2" i="12"/>
  <c r="D2" i="12"/>
  <c r="C2" i="12"/>
  <c r="B2" i="12"/>
  <c r="A2" i="12"/>
  <c r="G1" i="12"/>
  <c r="F1" i="12"/>
  <c r="E1" i="12"/>
  <c r="D1" i="12"/>
  <c r="C1" i="12"/>
  <c r="B1" i="12"/>
  <c r="A1" i="12"/>
  <c r="D1" i="7" l="1"/>
  <c r="F29" i="11" l="1"/>
  <c r="F3" i="11"/>
  <c r="A1" i="11"/>
  <c r="W4" i="2" l="1"/>
  <c r="AE4" i="2" l="1"/>
  <c r="AD4" i="2"/>
  <c r="Q4" i="1"/>
  <c r="H13" i="3" s="1"/>
  <c r="P4" i="1"/>
  <c r="O4" i="1"/>
  <c r="N4" i="1"/>
  <c r="M4" i="1"/>
  <c r="L4" i="1"/>
  <c r="K4" i="1"/>
  <c r="J4" i="1"/>
  <c r="H10" i="3" l="1"/>
  <c r="H11" i="3"/>
  <c r="H12" i="3"/>
  <c r="S4" i="2"/>
  <c r="AR4" i="2" l="1"/>
  <c r="AQ4" i="2"/>
  <c r="AP4" i="2"/>
  <c r="AO4" i="2"/>
  <c r="AN4" i="2"/>
  <c r="AM4" i="2"/>
  <c r="AK4" i="2"/>
  <c r="AJ4" i="2"/>
  <c r="AG4" i="2"/>
  <c r="F31" i="3" s="1"/>
  <c r="AC4" i="2"/>
  <c r="AB4" i="2"/>
  <c r="AA4" i="2"/>
  <c r="Z4" i="2"/>
  <c r="Y4" i="2"/>
  <c r="X4" i="2"/>
  <c r="F29" i="3" l="1"/>
  <c r="M4" i="2"/>
  <c r="AL4" i="2" l="1"/>
  <c r="F33" i="3" s="1"/>
  <c r="AH4" i="2"/>
  <c r="AI4" i="2"/>
  <c r="AF4" i="2"/>
  <c r="F30" i="3" s="1"/>
  <c r="V4" i="2"/>
  <c r="F28" i="3" s="1"/>
  <c r="O4" i="2"/>
  <c r="U4" i="2"/>
  <c r="T4" i="2"/>
  <c r="F32" i="3" l="1"/>
  <c r="P2" i="9"/>
  <c r="C37" i="9" a="1"/>
  <c r="C2" i="9" a="1"/>
  <c r="J2" i="8"/>
  <c r="L4" i="2"/>
  <c r="F24" i="3" s="1"/>
  <c r="K4" i="2"/>
  <c r="J4" i="2"/>
  <c r="I4" i="2"/>
  <c r="F23" i="3" s="1"/>
  <c r="H4" i="2"/>
  <c r="F22" i="3" s="1"/>
  <c r="D13" i="7" s="1"/>
  <c r="F4" i="2"/>
  <c r="E18" i="4" s="1"/>
  <c r="AT4" i="2"/>
  <c r="L5" i="2" s="1"/>
  <c r="F19" i="6" s="1"/>
  <c r="N4" i="2"/>
  <c r="R4" i="2"/>
  <c r="Q4" i="2"/>
  <c r="P4" i="2"/>
  <c r="F26" i="3" s="1"/>
  <c r="E3" i="5"/>
  <c r="Q4" i="8"/>
  <c r="B18" i="4" s="1"/>
  <c r="O4" i="8"/>
  <c r="B12" i="4" s="1"/>
  <c r="M4" i="8"/>
  <c r="J4" i="8"/>
  <c r="F68" i="6"/>
  <c r="H4" i="1"/>
  <c r="I4" i="1"/>
  <c r="H9" i="3" s="1"/>
  <c r="R4" i="1"/>
  <c r="H14" i="3" s="1"/>
  <c r="F4" i="1"/>
  <c r="E16" i="4" s="1"/>
  <c r="F40" i="6"/>
  <c r="E16" i="5"/>
  <c r="G16" i="5" s="1"/>
  <c r="G25" i="5"/>
  <c r="D7" i="7" s="1"/>
  <c r="G113" i="2"/>
  <c r="G112" i="2"/>
  <c r="D27" i="7"/>
  <c r="E4" i="1"/>
  <c r="D16" i="4" s="1"/>
  <c r="D23" i="4" s="1"/>
  <c r="T4" i="1"/>
  <c r="F57" i="6"/>
  <c r="G9" i="5"/>
  <c r="F21" i="6" l="1"/>
  <c r="G8" i="5" s="1"/>
  <c r="G12" i="5" s="1"/>
  <c r="G19" i="5" s="1"/>
  <c r="E23" i="4"/>
  <c r="F27" i="3"/>
  <c r="F25" i="3"/>
  <c r="H8" i="3"/>
  <c r="D9" i="7" s="1"/>
  <c r="D15" i="7"/>
  <c r="A1" i="2"/>
  <c r="C1" i="3"/>
  <c r="C1" i="5"/>
  <c r="B2" i="4"/>
  <c r="M2" i="9"/>
  <c r="H5" i="2"/>
  <c r="F5" i="2" s="1"/>
  <c r="H5" i="1"/>
  <c r="R2" i="9"/>
  <c r="AB2" i="9" s="1" a="1"/>
  <c r="F5" i="1"/>
  <c r="E3" i="3"/>
  <c r="A3" i="2" s="1"/>
  <c r="C25" i="5"/>
  <c r="B16" i="4"/>
  <c r="E19" i="6" s="1"/>
  <c r="E4" i="4"/>
  <c r="F20" i="9"/>
  <c r="G22" i="9"/>
  <c r="H7" i="9"/>
  <c r="C5" i="9"/>
  <c r="F5" i="9"/>
  <c r="G25" i="9"/>
  <c r="F4" i="9"/>
  <c r="F28" i="9"/>
  <c r="E15" i="9"/>
  <c r="G2" i="9"/>
  <c r="G13" i="9"/>
  <c r="D12" i="9"/>
  <c r="E4" i="9"/>
  <c r="C20" i="9"/>
  <c r="D15" i="9"/>
  <c r="G8" i="9"/>
  <c r="D21" i="9"/>
  <c r="G11" i="9"/>
  <c r="H6" i="9"/>
  <c r="E12" i="9"/>
  <c r="C6" i="9"/>
  <c r="D31" i="9"/>
  <c r="E5" i="9"/>
  <c r="G27" i="9"/>
  <c r="D20" i="9"/>
  <c r="F7" i="9"/>
  <c r="C4" i="9"/>
  <c r="E30" i="9"/>
  <c r="D56" i="9"/>
  <c r="H50" i="9"/>
  <c r="D46" i="9"/>
  <c r="H55" i="9"/>
  <c r="D44" i="9"/>
  <c r="H26" i="9"/>
  <c r="C42" i="9"/>
  <c r="F55" i="9"/>
  <c r="F30" i="9"/>
  <c r="E28" i="9"/>
  <c r="H20" i="9"/>
  <c r="H10" i="9"/>
  <c r="F29" i="9"/>
  <c r="C21" i="9"/>
  <c r="E11" i="9"/>
  <c r="A1" i="1"/>
  <c r="D38" i="9"/>
  <c r="F47" i="9"/>
  <c r="E52" i="9"/>
  <c r="F41" i="9"/>
  <c r="C40" i="9"/>
  <c r="F53" i="9"/>
  <c r="F40" i="9"/>
  <c r="D49" i="9"/>
  <c r="E46" i="9"/>
  <c r="F51" i="9"/>
  <c r="H25" i="9"/>
  <c r="D43" i="9"/>
  <c r="E43" i="9"/>
  <c r="G42" i="9"/>
  <c r="F42" i="9"/>
  <c r="D37" i="9"/>
  <c r="G56" i="9"/>
  <c r="C18" i="9"/>
  <c r="H29" i="9"/>
  <c r="D6" i="9"/>
  <c r="F19" i="9"/>
  <c r="G3" i="9"/>
  <c r="G19" i="9"/>
  <c r="D17" i="9"/>
  <c r="E17" i="9"/>
  <c r="C10" i="9"/>
  <c r="C45" i="9"/>
  <c r="G44" i="9"/>
  <c r="E47" i="9"/>
  <c r="F44" i="9"/>
  <c r="D54" i="9"/>
  <c r="C37" i="9"/>
  <c r="F56" i="9"/>
  <c r="H38" i="9"/>
  <c r="H49" i="9"/>
  <c r="G38" i="9"/>
  <c r="C41" i="9"/>
  <c r="H41" i="9"/>
  <c r="E54" i="9"/>
  <c r="D50" i="9"/>
  <c r="E44" i="9"/>
  <c r="F43" i="9"/>
  <c r="F37" i="9"/>
  <c r="G46" i="9"/>
  <c r="F50" i="9"/>
  <c r="D39" i="9"/>
  <c r="G53" i="9"/>
  <c r="H40" i="9"/>
  <c r="G39" i="9"/>
  <c r="C56" i="9"/>
  <c r="E45" i="9"/>
  <c r="F54" i="9"/>
  <c r="H43" i="9"/>
  <c r="E48" i="9"/>
  <c r="G41" i="9"/>
  <c r="C54" i="9"/>
  <c r="D55" i="9"/>
  <c r="E38" i="9"/>
  <c r="E50" i="9"/>
  <c r="G52" i="9"/>
  <c r="C38" i="9"/>
  <c r="H37" i="9"/>
  <c r="E55" i="9"/>
  <c r="D41" i="9"/>
  <c r="C50" i="9"/>
  <c r="G51" i="9"/>
  <c r="E41" i="9"/>
  <c r="D47" i="9"/>
  <c r="F52" i="9"/>
  <c r="E56" i="9"/>
  <c r="C43" i="9"/>
  <c r="C39" i="9"/>
  <c r="D52" i="9"/>
  <c r="G54" i="9"/>
  <c r="D51" i="9"/>
  <c r="F48" i="9"/>
  <c r="C53" i="9"/>
  <c r="G48" i="9"/>
  <c r="F38" i="9"/>
  <c r="H51" i="9"/>
  <c r="C48" i="9"/>
  <c r="F49" i="9"/>
  <c r="G45" i="9"/>
  <c r="D45" i="9"/>
  <c r="C44" i="9"/>
  <c r="H46" i="9"/>
  <c r="G37" i="9"/>
  <c r="E51" i="9"/>
  <c r="F45" i="9"/>
  <c r="E37" i="9"/>
  <c r="H42" i="9"/>
  <c r="C51" i="9"/>
  <c r="H53" i="9"/>
  <c r="H44" i="9"/>
  <c r="E42" i="9"/>
  <c r="H39" i="9"/>
  <c r="G50" i="9"/>
  <c r="H54" i="9"/>
  <c r="G47" i="9"/>
  <c r="H52" i="9"/>
  <c r="H47" i="9"/>
  <c r="E49" i="9"/>
  <c r="H48" i="9"/>
  <c r="D42" i="9"/>
  <c r="G49" i="9"/>
  <c r="F39" i="9"/>
  <c r="H45" i="9"/>
  <c r="D48" i="9"/>
  <c r="G43" i="9"/>
  <c r="E39" i="9"/>
  <c r="D40" i="9"/>
  <c r="H56" i="9"/>
  <c r="F46" i="9"/>
  <c r="G40" i="9"/>
  <c r="E53" i="9"/>
  <c r="C47" i="9"/>
  <c r="C55" i="9"/>
  <c r="E40" i="9"/>
  <c r="D53" i="9"/>
  <c r="C52" i="9"/>
  <c r="G55" i="9"/>
  <c r="C49" i="9"/>
  <c r="C46" i="9"/>
  <c r="E23" i="9"/>
  <c r="G16" i="9"/>
  <c r="G14" i="9"/>
  <c r="H19" i="9"/>
  <c r="C23" i="9"/>
  <c r="H28" i="9"/>
  <c r="H12" i="9"/>
  <c r="F3" i="9"/>
  <c r="H8" i="9"/>
  <c r="H14" i="9"/>
  <c r="D22" i="9"/>
  <c r="H30" i="9"/>
  <c r="E6" i="9"/>
  <c r="E14" i="9"/>
  <c r="E24" i="9"/>
  <c r="H23" i="9"/>
  <c r="G10" i="9"/>
  <c r="C28" i="9"/>
  <c r="E19" i="9"/>
  <c r="H13" i="9"/>
  <c r="D7" i="9"/>
  <c r="G12" i="9"/>
  <c r="H9" i="9"/>
  <c r="F14" i="9"/>
  <c r="C15" i="9"/>
  <c r="D26" i="9"/>
  <c r="D10" i="9"/>
  <c r="D4" i="9"/>
  <c r="F9" i="9"/>
  <c r="D16" i="9"/>
  <c r="F25" i="9"/>
  <c r="C3" i="9"/>
  <c r="E8" i="9"/>
  <c r="E18" i="9"/>
  <c r="C25" i="9"/>
  <c r="F10" i="9"/>
  <c r="C29" i="9"/>
  <c r="E13" i="9"/>
  <c r="D29" i="9"/>
  <c r="E31" i="9"/>
  <c r="F16" i="9"/>
  <c r="E2" i="6"/>
  <c r="A34" i="6" s="1"/>
  <c r="C35" i="5"/>
  <c r="F11" i="9"/>
  <c r="H16" i="9"/>
  <c r="D24" i="9"/>
  <c r="D30" i="9"/>
  <c r="C11" i="9"/>
  <c r="E16" i="9"/>
  <c r="G23" i="9"/>
  <c r="H15" i="9"/>
  <c r="H27" i="9"/>
  <c r="G6" i="9"/>
  <c r="E21" i="9"/>
  <c r="C31" i="9"/>
  <c r="G24" i="9"/>
  <c r="G28" i="9"/>
  <c r="D2" i="9"/>
  <c r="H17" i="9"/>
  <c r="F12" i="9"/>
  <c r="D27" i="9"/>
  <c r="D11" i="9"/>
  <c r="D3" i="9"/>
  <c r="G20" i="9"/>
  <c r="E7" i="9"/>
  <c r="G29" i="9"/>
  <c r="C14" i="9"/>
  <c r="H31" i="9"/>
  <c r="G26" i="9"/>
  <c r="G18" i="9"/>
  <c r="C12" i="9"/>
  <c r="G31" i="9"/>
  <c r="F26" i="9"/>
  <c r="F18" i="9"/>
  <c r="H11" i="9"/>
  <c r="D9" i="9"/>
  <c r="F6" i="9"/>
  <c r="F2" i="9"/>
  <c r="E26" i="9"/>
  <c r="E22" i="9"/>
  <c r="C19" i="9"/>
  <c r="G15" i="9"/>
  <c r="E10" i="9"/>
  <c r="G7" i="9"/>
  <c r="E2" i="9"/>
  <c r="D28" i="9"/>
  <c r="H24" i="9"/>
  <c r="F21" i="9"/>
  <c r="F17" i="9"/>
  <c r="D14" i="9"/>
  <c r="H4" i="9"/>
  <c r="D18" i="9"/>
  <c r="F31" i="9"/>
  <c r="G9" i="9"/>
  <c r="E20" i="9"/>
  <c r="D5" i="9"/>
  <c r="D25" i="9"/>
  <c r="E9" i="9"/>
  <c r="C30" i="9"/>
  <c r="E27" i="9"/>
  <c r="F8" i="9"/>
  <c r="D19" i="9"/>
  <c r="E29" i="9"/>
  <c r="H21" i="9"/>
  <c r="G4" i="9"/>
  <c r="E25" i="9"/>
  <c r="G17" i="9"/>
  <c r="C7" i="9"/>
  <c r="F23" i="9"/>
  <c r="F15" i="9"/>
  <c r="H2" i="9"/>
  <c r="D8" i="9"/>
  <c r="F13" i="9"/>
  <c r="H18" i="9"/>
  <c r="H22" i="9"/>
  <c r="F27" i="9"/>
  <c r="G5" i="9"/>
  <c r="C9" i="9"/>
  <c r="C13" i="9"/>
  <c r="C17" i="9"/>
  <c r="G21" i="9"/>
  <c r="C27" i="9"/>
  <c r="H3" i="9"/>
  <c r="D13" i="9"/>
  <c r="F22" i="9"/>
  <c r="G30" i="9"/>
  <c r="C8" i="9"/>
  <c r="C16" i="9"/>
  <c r="C24" i="9"/>
  <c r="E3" i="9"/>
  <c r="C22" i="9"/>
  <c r="C2" i="9"/>
  <c r="C26" i="9"/>
  <c r="H5" i="9"/>
  <c r="F24" i="9"/>
  <c r="D23" i="9"/>
  <c r="B7" i="11" l="1"/>
  <c r="B12" i="11"/>
  <c r="E17" i="11"/>
  <c r="B16" i="11"/>
  <c r="E16" i="11"/>
  <c r="E15" i="11"/>
  <c r="B8" i="11"/>
  <c r="E8" i="11"/>
  <c r="D25" i="11"/>
  <c r="B9" i="11"/>
  <c r="F11" i="11"/>
  <c r="E9" i="11"/>
  <c r="F12" i="11"/>
  <c r="E7" i="11"/>
  <c r="B13" i="11"/>
  <c r="F8" i="11"/>
  <c r="F7" i="11"/>
  <c r="F9" i="11"/>
  <c r="F16" i="11"/>
  <c r="B17" i="11"/>
  <c r="F14" i="11"/>
  <c r="F17" i="11"/>
  <c r="D24" i="11"/>
  <c r="B15" i="11"/>
  <c r="E12" i="11"/>
  <c r="F10" i="11"/>
  <c r="B23" i="11"/>
  <c r="B26" i="11"/>
  <c r="B25" i="11"/>
  <c r="D23" i="11"/>
  <c r="B11" i="11"/>
  <c r="E10" i="11"/>
  <c r="B14" i="11"/>
  <c r="E13" i="11"/>
  <c r="E11" i="11"/>
  <c r="E14" i="11"/>
  <c r="F13" i="11"/>
  <c r="B24" i="11"/>
  <c r="D26" i="11"/>
  <c r="B22" i="11"/>
  <c r="D22" i="11"/>
  <c r="F15" i="11"/>
  <c r="B10" i="11"/>
  <c r="AE2" i="9"/>
  <c r="AB2" i="9"/>
  <c r="AF2" i="9"/>
  <c r="AC2" i="9"/>
  <c r="AD2" i="9"/>
  <c r="AG2" i="9"/>
  <c r="Q3" i="9"/>
  <c r="R3" i="9" s="1"/>
  <c r="H35" i="3"/>
  <c r="D17" i="7" s="1"/>
  <c r="D17" i="11"/>
  <c r="D16" i="11"/>
  <c r="L3" i="9"/>
  <c r="D41" i="11" s="1"/>
  <c r="D7" i="11"/>
  <c r="D13" i="11"/>
  <c r="F31" i="11"/>
  <c r="F32" i="11"/>
  <c r="D15" i="11"/>
  <c r="F25" i="11"/>
  <c r="D11" i="11"/>
  <c r="D10" i="11"/>
  <c r="D8" i="11"/>
  <c r="F24" i="11"/>
  <c r="C36" i="11"/>
  <c r="D14" i="11"/>
  <c r="D12" i="11"/>
  <c r="F23" i="11"/>
  <c r="C41" i="11"/>
  <c r="D9" i="11"/>
  <c r="F22" i="11"/>
  <c r="F26" i="11"/>
  <c r="H16" i="3"/>
  <c r="D11" i="7" s="1"/>
  <c r="A3" i="1"/>
  <c r="A14" i="6"/>
  <c r="H58" i="9"/>
  <c r="H33" i="9"/>
  <c r="C58" i="9"/>
  <c r="C33" i="9"/>
  <c r="F27" i="11" l="1"/>
  <c r="F20" i="11" s="1"/>
  <c r="E18" i="11"/>
  <c r="D27" i="11"/>
  <c r="Q4" i="9"/>
  <c r="R4" i="9" s="1"/>
  <c r="AB3" i="9" a="1"/>
  <c r="S3" i="9"/>
  <c r="U2" i="9" a="1"/>
  <c r="B18" i="11"/>
  <c r="F18" i="11"/>
  <c r="F5" i="11" s="1"/>
  <c r="N3" i="9"/>
  <c r="M3" i="9"/>
  <c r="U3" i="9" s="1" a="1"/>
  <c r="F41" i="11"/>
  <c r="F36" i="11"/>
  <c r="D36" i="11"/>
  <c r="B27" i="11"/>
  <c r="H38" i="3"/>
  <c r="G26" i="5" s="1"/>
  <c r="G29" i="5" s="1"/>
  <c r="D19" i="7" s="1"/>
  <c r="D21" i="7" s="1"/>
  <c r="F37" i="11"/>
  <c r="D37" i="11"/>
  <c r="D18" i="11"/>
  <c r="S4" i="9" l="1"/>
  <c r="Z3" i="9"/>
  <c r="V3" i="9"/>
  <c r="X3" i="9"/>
  <c r="W3" i="9"/>
  <c r="Y3" i="9"/>
  <c r="U3" i="9"/>
  <c r="AD3" i="9"/>
  <c r="AB3" i="9"/>
  <c r="AG3" i="9"/>
  <c r="AC3" i="9"/>
  <c r="AF3" i="9"/>
  <c r="AE3" i="9"/>
  <c r="Q5" i="9"/>
  <c r="S5" i="9" s="1"/>
  <c r="AB4" i="9" a="1"/>
  <c r="U2" i="9"/>
  <c r="Y2" i="9"/>
  <c r="V2" i="9"/>
  <c r="Z2" i="9"/>
  <c r="W2" i="9"/>
  <c r="X2" i="9"/>
  <c r="L4" i="9"/>
  <c r="F42" i="11" s="1"/>
  <c r="R5" i="9"/>
  <c r="F38" i="11"/>
  <c r="D38" i="11"/>
  <c r="AF4" i="9" l="1"/>
  <c r="AB4" i="9"/>
  <c r="AD4" i="9"/>
  <c r="AC4" i="9"/>
  <c r="AE4" i="9"/>
  <c r="AG4" i="9"/>
  <c r="F39" i="11"/>
  <c r="AB5" i="9" a="1"/>
  <c r="D42" i="11"/>
  <c r="M4" i="9"/>
  <c r="U4" i="9" s="1" a="1"/>
  <c r="N4" i="9"/>
  <c r="D39" i="11"/>
  <c r="Q6" i="9"/>
  <c r="R6" i="9" s="1"/>
  <c r="AB6" i="9" s="1" a="1"/>
  <c r="AD5" i="9" l="1"/>
  <c r="AB5" i="9"/>
  <c r="AG5" i="9"/>
  <c r="AC5" i="9"/>
  <c r="AF5" i="9"/>
  <c r="AE5" i="9"/>
  <c r="X4" i="9"/>
  <c r="V4" i="9"/>
  <c r="U4" i="9"/>
  <c r="W4" i="9"/>
  <c r="Z4" i="9"/>
  <c r="Y4" i="9"/>
  <c r="AF6" i="9"/>
  <c r="AB6" i="9"/>
  <c r="AE6" i="9"/>
  <c r="AD6" i="9"/>
  <c r="AG6" i="9"/>
  <c r="AC6" i="9"/>
  <c r="L5" i="9"/>
  <c r="D43" i="11" s="1"/>
  <c r="Q7" i="9"/>
  <c r="S7" i="9" s="1"/>
  <c r="S6" i="9"/>
  <c r="R7" i="9" l="1"/>
  <c r="F43" i="11"/>
  <c r="M5" i="9"/>
  <c r="U5" i="9" s="1" a="1"/>
  <c r="N5" i="9"/>
  <c r="Z5" i="9" l="1"/>
  <c r="V5" i="9"/>
  <c r="Y5" i="9"/>
  <c r="U5" i="9"/>
  <c r="X5" i="9"/>
  <c r="W5" i="9"/>
  <c r="Q8" i="9"/>
  <c r="R8" i="9" s="1"/>
  <c r="AB7" i="9" a="1"/>
  <c r="L6" i="9"/>
  <c r="D44" i="11" s="1"/>
  <c r="AE7" i="9" l="1"/>
  <c r="AD7" i="9"/>
  <c r="AC7" i="9"/>
  <c r="AG7" i="9"/>
  <c r="AB7" i="9"/>
  <c r="AF7" i="9"/>
  <c r="Q9" i="9"/>
  <c r="AB8" i="9" a="1"/>
  <c r="S8" i="9"/>
  <c r="F44" i="11"/>
  <c r="M6" i="9"/>
  <c r="U6" i="9" s="1" a="1"/>
  <c r="N6" i="9"/>
  <c r="AE8" i="9" l="1"/>
  <c r="AD8" i="9"/>
  <c r="AG8" i="9"/>
  <c r="AC8" i="9"/>
  <c r="AF8" i="9"/>
  <c r="AB8" i="9"/>
  <c r="S9" i="9"/>
  <c r="R9" i="9"/>
  <c r="X6" i="9"/>
  <c r="W6" i="9"/>
  <c r="Z6" i="9"/>
  <c r="V6" i="9"/>
  <c r="Y6" i="9"/>
  <c r="U6" i="9"/>
  <c r="L7" i="9"/>
  <c r="F45" i="11" s="1"/>
  <c r="Q10" i="9" l="1"/>
  <c r="AB9" i="9" a="1"/>
  <c r="M7" i="9"/>
  <c r="U7" i="9" s="1" a="1"/>
  <c r="N7" i="9"/>
  <c r="D45" i="11"/>
  <c r="Z7" i="9" l="1"/>
  <c r="V7" i="9"/>
  <c r="Y7" i="9"/>
  <c r="U7" i="9"/>
  <c r="X7" i="9"/>
  <c r="W7" i="9"/>
  <c r="AG9" i="9"/>
  <c r="AC9" i="9"/>
  <c r="AF9" i="9"/>
  <c r="AB9" i="9"/>
  <c r="AE9" i="9"/>
  <c r="AD9" i="9"/>
  <c r="R10" i="9"/>
  <c r="S10" i="9"/>
  <c r="L8" i="9"/>
  <c r="Q11" i="9" l="1"/>
  <c r="AB10" i="9" a="1"/>
  <c r="N8" i="9"/>
  <c r="M8" i="9"/>
  <c r="U8" i="9" s="1" a="1"/>
  <c r="D46" i="11"/>
  <c r="F46" i="11"/>
  <c r="Z8" i="9" l="1"/>
  <c r="Y8" i="9"/>
  <c r="U8" i="9"/>
  <c r="X8" i="9"/>
  <c r="W8" i="9"/>
  <c r="V8" i="9"/>
  <c r="AE10" i="9"/>
  <c r="AD10" i="9"/>
  <c r="AG10" i="9"/>
  <c r="AC10" i="9"/>
  <c r="AF10" i="9"/>
  <c r="AB10" i="9"/>
  <c r="S11" i="9"/>
  <c r="R11" i="9"/>
  <c r="L9" i="9"/>
  <c r="F47" i="11" s="1"/>
  <c r="Q12" i="9" l="1"/>
  <c r="AB11" i="9" a="1"/>
  <c r="M9" i="9"/>
  <c r="U9" i="9" s="1" a="1"/>
  <c r="N9" i="9"/>
  <c r="D47" i="11"/>
  <c r="R12" i="9" l="1"/>
  <c r="S12" i="9"/>
  <c r="Y9" i="9"/>
  <c r="U9" i="9"/>
  <c r="X9" i="9"/>
  <c r="W9" i="9"/>
  <c r="Z9" i="9"/>
  <c r="V9" i="9"/>
  <c r="AG11" i="9"/>
  <c r="AC11" i="9"/>
  <c r="AF11" i="9"/>
  <c r="AB11" i="9"/>
  <c r="AE11" i="9"/>
  <c r="AD11" i="9"/>
  <c r="L10" i="9"/>
  <c r="F48" i="11" s="1"/>
  <c r="Q13" i="9" l="1"/>
  <c r="AB12" i="9" a="1"/>
  <c r="D48" i="11"/>
  <c r="M10" i="9"/>
  <c r="U10" i="9" s="1" a="1"/>
  <c r="N10" i="9"/>
  <c r="S13" i="9" l="1"/>
  <c r="R13" i="9"/>
  <c r="W10" i="9"/>
  <c r="Z10" i="9"/>
  <c r="V10" i="9"/>
  <c r="Y10" i="9"/>
  <c r="U10" i="9"/>
  <c r="X10" i="9"/>
  <c r="AE12" i="9"/>
  <c r="AD12" i="9"/>
  <c r="AG12" i="9"/>
  <c r="AC12" i="9"/>
  <c r="AF12" i="9"/>
  <c r="AB12" i="9"/>
  <c r="L11" i="9"/>
  <c r="D49" i="11" s="1"/>
  <c r="Q14" i="9" l="1"/>
  <c r="AB13" i="9" a="1"/>
  <c r="F49" i="11"/>
  <c r="M11" i="9"/>
  <c r="U11" i="9" s="1" a="1"/>
  <c r="N11" i="9"/>
  <c r="Y11" i="9" l="1"/>
  <c r="U11" i="9"/>
  <c r="X11" i="9"/>
  <c r="W11" i="9"/>
  <c r="Z11" i="9"/>
  <c r="V11" i="9"/>
  <c r="AG13" i="9"/>
  <c r="AC13" i="9"/>
  <c r="AF13" i="9"/>
  <c r="AB13" i="9"/>
  <c r="AE13" i="9"/>
  <c r="AD13" i="9"/>
  <c r="R14" i="9"/>
  <c r="S14" i="9"/>
  <c r="L12" i="9"/>
  <c r="F50" i="11" s="1"/>
  <c r="F52" i="11" s="1"/>
  <c r="Q15" i="9" l="1"/>
  <c r="AB14" i="9" a="1"/>
  <c r="D50" i="11"/>
  <c r="N12" i="9"/>
  <c r="M12" i="9"/>
  <c r="U12" i="9" s="1" a="1"/>
  <c r="W12" i="9" l="1"/>
  <c r="Z12" i="9"/>
  <c r="V12" i="9"/>
  <c r="Y12" i="9"/>
  <c r="U12" i="9"/>
  <c r="X12" i="9"/>
  <c r="S15" i="9"/>
  <c r="R15" i="9"/>
  <c r="AE14" i="9"/>
  <c r="AD14" i="9"/>
  <c r="AG14" i="9"/>
  <c r="AC14" i="9"/>
  <c r="AF14" i="9"/>
  <c r="AB14" i="9"/>
  <c r="L13" i="9"/>
  <c r="Q16" i="9" l="1"/>
  <c r="AB15" i="9" a="1"/>
  <c r="M13" i="9"/>
  <c r="U13" i="9" s="1" a="1"/>
  <c r="N13" i="9"/>
  <c r="Y13" i="9" l="1"/>
  <c r="U13" i="9"/>
  <c r="X13" i="9"/>
  <c r="W13" i="9"/>
  <c r="Z13" i="9"/>
  <c r="V13" i="9"/>
  <c r="AG15" i="9"/>
  <c r="AC15" i="9"/>
  <c r="AF15" i="9"/>
  <c r="AB15" i="9"/>
  <c r="AE15" i="9"/>
  <c r="AD15" i="9"/>
  <c r="R16" i="9"/>
  <c r="S16" i="9"/>
  <c r="L14" i="9"/>
  <c r="M14" i="9" s="1"/>
  <c r="L15" i="9" l="1"/>
  <c r="M15" i="9" s="1"/>
  <c r="U14" i="9" a="1"/>
  <c r="Q17" i="9"/>
  <c r="AB16" i="9" a="1"/>
  <c r="N14" i="9"/>
  <c r="N15" i="9" l="1"/>
  <c r="AE16" i="9"/>
  <c r="AD16" i="9"/>
  <c r="AG16" i="9"/>
  <c r="AC16" i="9"/>
  <c r="AF16" i="9"/>
  <c r="AB16" i="9"/>
  <c r="S17" i="9"/>
  <c r="R17" i="9"/>
  <c r="W14" i="9"/>
  <c r="Z14" i="9"/>
  <c r="V14" i="9"/>
  <c r="Y14" i="9"/>
  <c r="U14" i="9"/>
  <c r="X14" i="9"/>
  <c r="L16" i="9"/>
  <c r="M16" i="9" s="1"/>
  <c r="U15" i="9" a="1"/>
  <c r="L17" i="9" l="1"/>
  <c r="N17" i="9" s="1"/>
  <c r="U16" i="9" a="1"/>
  <c r="Q18" i="9"/>
  <c r="AB17" i="9" a="1"/>
  <c r="N16" i="9"/>
  <c r="Y15" i="9"/>
  <c r="U15" i="9"/>
  <c r="X15" i="9"/>
  <c r="W15" i="9"/>
  <c r="Z15" i="9"/>
  <c r="V15" i="9"/>
  <c r="M17" i="9" l="1"/>
  <c r="L18" i="9" s="1"/>
  <c r="AG17" i="9"/>
  <c r="AC17" i="9"/>
  <c r="AF17" i="9"/>
  <c r="AB17" i="9"/>
  <c r="AE17" i="9"/>
  <c r="AD17" i="9"/>
  <c r="R18" i="9"/>
  <c r="S18" i="9"/>
  <c r="W16" i="9"/>
  <c r="Z16" i="9"/>
  <c r="V16" i="9"/>
  <c r="Y16" i="9"/>
  <c r="U16" i="9"/>
  <c r="X16" i="9"/>
  <c r="N18" i="9" l="1"/>
  <c r="M18" i="9"/>
  <c r="L19" i="9" s="1"/>
  <c r="M19" i="9" s="1"/>
  <c r="U17" i="9" a="1"/>
  <c r="X17" i="9" s="1"/>
  <c r="Q19" i="9"/>
  <c r="AB18" i="9" a="1"/>
  <c r="U18" i="9" l="1" a="1"/>
  <c r="V18" i="9" s="1"/>
  <c r="V17" i="9"/>
  <c r="U17" i="9"/>
  <c r="Z17" i="9"/>
  <c r="Y17" i="9"/>
  <c r="W17" i="9"/>
  <c r="N19" i="9"/>
  <c r="AE18" i="9"/>
  <c r="AD18" i="9"/>
  <c r="AG18" i="9"/>
  <c r="AC18" i="9"/>
  <c r="AF18" i="9"/>
  <c r="AB18" i="9"/>
  <c r="S19" i="9"/>
  <c r="R19" i="9"/>
  <c r="L20" i="9"/>
  <c r="M20" i="9" s="1"/>
  <c r="U19" i="9" a="1"/>
  <c r="Y18" i="9" l="1"/>
  <c r="X18" i="9"/>
  <c r="Z18" i="9"/>
  <c r="U18" i="9"/>
  <c r="W18" i="9"/>
  <c r="L21" i="9"/>
  <c r="N21" i="9" s="1"/>
  <c r="U20" i="9" a="1"/>
  <c r="Q20" i="9"/>
  <c r="AB19" i="9" a="1"/>
  <c r="N20" i="9"/>
  <c r="Y19" i="9"/>
  <c r="U19" i="9"/>
  <c r="X19" i="9"/>
  <c r="W19" i="9"/>
  <c r="Z19" i="9"/>
  <c r="V19" i="9"/>
  <c r="M21" i="9" l="1"/>
  <c r="L22" i="9" s="1"/>
  <c r="M22" i="9" s="1"/>
  <c r="W20" i="9"/>
  <c r="Z20" i="9"/>
  <c r="V20" i="9"/>
  <c r="Y20" i="9"/>
  <c r="U20" i="9"/>
  <c r="X20" i="9"/>
  <c r="AG19" i="9"/>
  <c r="AC19" i="9"/>
  <c r="AF19" i="9"/>
  <c r="AB19" i="9"/>
  <c r="AE19" i="9"/>
  <c r="AD19" i="9"/>
  <c r="R20" i="9"/>
  <c r="S20" i="9"/>
  <c r="U21" i="9" l="1" a="1"/>
  <c r="Y21" i="9" s="1"/>
  <c r="N22" i="9"/>
  <c r="Q21" i="9"/>
  <c r="AB20" i="9" a="1"/>
  <c r="L23" i="9"/>
  <c r="N23" i="9" s="1"/>
  <c r="U22" i="9" a="1"/>
  <c r="V21" i="9" l="1"/>
  <c r="W21" i="9"/>
  <c r="X21" i="9"/>
  <c r="U21" i="9"/>
  <c r="M23" i="9"/>
  <c r="L24" i="9" s="1"/>
  <c r="M24" i="9" s="1"/>
  <c r="Z21" i="9"/>
  <c r="W22" i="9"/>
  <c r="Z22" i="9"/>
  <c r="V22" i="9"/>
  <c r="Y22" i="9"/>
  <c r="U22" i="9"/>
  <c r="X22" i="9"/>
  <c r="AE20" i="9"/>
  <c r="AD20" i="9"/>
  <c r="AG20" i="9"/>
  <c r="AC20" i="9"/>
  <c r="AF20" i="9"/>
  <c r="AB20" i="9"/>
  <c r="S21" i="9"/>
  <c r="R21" i="9"/>
  <c r="U23" i="9" l="1" a="1"/>
  <c r="V23" i="9" s="1"/>
  <c r="N24" i="9"/>
  <c r="Q22" i="9"/>
  <c r="AB21" i="9" a="1"/>
  <c r="L25" i="9"/>
  <c r="M25" i="9" s="1"/>
  <c r="U24" i="9" a="1"/>
  <c r="Y23" i="9" l="1"/>
  <c r="Z23" i="9"/>
  <c r="U23" i="9"/>
  <c r="W23" i="9"/>
  <c r="X23" i="9"/>
  <c r="N25" i="9"/>
  <c r="L26" i="9"/>
  <c r="M26" i="9" s="1"/>
  <c r="U25" i="9" a="1"/>
  <c r="AG21" i="9"/>
  <c r="AC21" i="9"/>
  <c r="AF21" i="9"/>
  <c r="AB21" i="9"/>
  <c r="AE21" i="9"/>
  <c r="AD21" i="9"/>
  <c r="W24" i="9"/>
  <c r="Z24" i="9"/>
  <c r="V24" i="9"/>
  <c r="Y24" i="9"/>
  <c r="U24" i="9"/>
  <c r="X24" i="9"/>
  <c r="R22" i="9"/>
  <c r="S22" i="9"/>
  <c r="N26" i="9" l="1"/>
  <c r="Q23" i="9"/>
  <c r="AB22" i="9" a="1"/>
  <c r="Y25" i="9"/>
  <c r="U25" i="9"/>
  <c r="X25" i="9"/>
  <c r="W25" i="9"/>
  <c r="Z25" i="9"/>
  <c r="V25" i="9"/>
  <c r="L27" i="9"/>
  <c r="N27" i="9" s="1"/>
  <c r="U26" i="9" a="1"/>
  <c r="S23" i="9" l="1"/>
  <c r="R23" i="9"/>
  <c r="M27" i="9"/>
  <c r="AE22" i="9"/>
  <c r="AD22" i="9"/>
  <c r="AG22" i="9"/>
  <c r="AC22" i="9"/>
  <c r="AF22" i="9"/>
  <c r="AB22" i="9"/>
  <c r="W26" i="9"/>
  <c r="Z26" i="9"/>
  <c r="V26" i="9"/>
  <c r="Y26" i="9"/>
  <c r="U26" i="9"/>
  <c r="X26" i="9"/>
  <c r="L28" i="9" l="1"/>
  <c r="U27" i="9" a="1"/>
  <c r="Q24" i="9"/>
  <c r="AB23" i="9" a="1"/>
  <c r="AG23" i="9" l="1"/>
  <c r="AC23" i="9"/>
  <c r="AF23" i="9"/>
  <c r="AB23" i="9"/>
  <c r="AE23" i="9"/>
  <c r="AD23" i="9"/>
  <c r="R24" i="9"/>
  <c r="S24" i="9"/>
  <c r="Y27" i="9"/>
  <c r="U27" i="9"/>
  <c r="X27" i="9"/>
  <c r="W27" i="9"/>
  <c r="Z27" i="9"/>
  <c r="V27" i="9"/>
  <c r="M28" i="9"/>
  <c r="N28" i="9"/>
  <c r="F51" i="11" s="1"/>
  <c r="L29" i="9" l="1"/>
  <c r="U28" i="9" a="1"/>
  <c r="Q25" i="9"/>
  <c r="AB24" i="9" a="1"/>
  <c r="AE24" i="9" l="1"/>
  <c r="AD24" i="9"/>
  <c r="AG24" i="9"/>
  <c r="AC24" i="9"/>
  <c r="AF24" i="9"/>
  <c r="AB24" i="9"/>
  <c r="R25" i="9"/>
  <c r="S25" i="9"/>
  <c r="W28" i="9"/>
  <c r="Z28" i="9"/>
  <c r="V28" i="9"/>
  <c r="Y28" i="9"/>
  <c r="U28" i="9"/>
  <c r="X28" i="9"/>
  <c r="M29" i="9"/>
  <c r="N29" i="9"/>
  <c r="L30" i="9" l="1"/>
  <c r="U29" i="9" a="1"/>
  <c r="Q26" i="9"/>
  <c r="AB25" i="9" a="1"/>
  <c r="AG25" i="9" l="1"/>
  <c r="AC25" i="9"/>
  <c r="AF25" i="9"/>
  <c r="AB25" i="9"/>
  <c r="AE25" i="9"/>
  <c r="AD25" i="9"/>
  <c r="S26" i="9"/>
  <c r="R26" i="9"/>
  <c r="Y29" i="9"/>
  <c r="U29" i="9"/>
  <c r="X29" i="9"/>
  <c r="W29" i="9"/>
  <c r="Z29" i="9"/>
  <c r="V29" i="9"/>
  <c r="N30" i="9"/>
  <c r="M30" i="9"/>
  <c r="Q27" i="9" l="1"/>
  <c r="AB26" i="9" a="1"/>
  <c r="L31" i="9"/>
  <c r="U30" i="9" a="1"/>
  <c r="W30" i="9" l="1"/>
  <c r="Z30" i="9"/>
  <c r="V30" i="9"/>
  <c r="Y30" i="9"/>
  <c r="U30" i="9"/>
  <c r="X30" i="9"/>
  <c r="D51" i="11"/>
  <c r="M31" i="9"/>
  <c r="N31" i="9"/>
  <c r="AE26" i="9"/>
  <c r="AD26" i="9"/>
  <c r="AG26" i="9"/>
  <c r="AC26" i="9"/>
  <c r="AF26" i="9"/>
  <c r="AB26" i="9"/>
  <c r="R27" i="9"/>
  <c r="S27" i="9"/>
  <c r="L32" i="9" l="1"/>
  <c r="U31" i="9" a="1"/>
  <c r="Q28" i="9"/>
  <c r="AB27" i="9" a="1"/>
  <c r="AG27" i="9" l="1"/>
  <c r="AC27" i="9"/>
  <c r="AF27" i="9"/>
  <c r="AB27" i="9"/>
  <c r="AE27" i="9"/>
  <c r="AD27" i="9"/>
  <c r="Y31" i="9"/>
  <c r="U31" i="9"/>
  <c r="X31" i="9"/>
  <c r="W31" i="9"/>
  <c r="Z31" i="9"/>
  <c r="V31" i="9"/>
  <c r="R28" i="9"/>
  <c r="S28" i="9"/>
  <c r="N32" i="9"/>
  <c r="M32" i="9"/>
  <c r="L33" i="9" s="1"/>
  <c r="M33" i="9" l="1"/>
  <c r="L34" i="9" s="1"/>
  <c r="N33" i="9"/>
  <c r="Q29" i="9"/>
  <c r="AB28" i="9" a="1"/>
  <c r="AE28" i="9" l="1"/>
  <c r="AD28" i="9"/>
  <c r="AG28" i="9"/>
  <c r="AC28" i="9"/>
  <c r="AF28" i="9"/>
  <c r="AB28" i="9"/>
  <c r="S29" i="9"/>
  <c r="R29" i="9"/>
  <c r="M34" i="9"/>
  <c r="L35" i="9" s="1"/>
  <c r="N34" i="9"/>
  <c r="Q30" i="9" l="1"/>
  <c r="AB29" i="9" a="1"/>
  <c r="M35" i="9"/>
  <c r="L36" i="9" s="1"/>
  <c r="N35" i="9"/>
  <c r="R30" i="9" l="1"/>
  <c r="S30" i="9"/>
  <c r="M36" i="9"/>
  <c r="L37" i="9" s="1"/>
  <c r="N36" i="9"/>
  <c r="AG29" i="9"/>
  <c r="AC29" i="9"/>
  <c r="AF29" i="9"/>
  <c r="AB29" i="9"/>
  <c r="AE29" i="9"/>
  <c r="AD29" i="9"/>
  <c r="Q31" i="9" l="1"/>
  <c r="AB30" i="9" a="1"/>
  <c r="M37" i="9"/>
  <c r="L38" i="9" s="1"/>
  <c r="N37" i="9"/>
  <c r="M38" i="9" l="1"/>
  <c r="L39" i="9" s="1"/>
  <c r="N38" i="9"/>
  <c r="AE30" i="9"/>
  <c r="AD30" i="9"/>
  <c r="AG30" i="9"/>
  <c r="AC30" i="9"/>
  <c r="AF30" i="9"/>
  <c r="AB30" i="9"/>
  <c r="R31" i="9"/>
  <c r="S31" i="9"/>
  <c r="Q32" i="9" l="1"/>
  <c r="AB31" i="9" a="1"/>
  <c r="M39" i="9"/>
  <c r="L40" i="9" s="1"/>
  <c r="N39" i="9"/>
  <c r="AG31" i="9" l="1"/>
  <c r="AC31" i="9"/>
  <c r="AF31" i="9"/>
  <c r="AB31" i="9"/>
  <c r="AE31" i="9"/>
  <c r="AD31" i="9"/>
  <c r="M40" i="9"/>
  <c r="L41" i="9" s="1"/>
  <c r="N40" i="9"/>
  <c r="S32" i="9"/>
  <c r="R32" i="9"/>
  <c r="Q33" i="9" s="1"/>
  <c r="M41" i="9" l="1"/>
  <c r="L42" i="9" s="1"/>
  <c r="N41" i="9"/>
  <c r="R33" i="9"/>
  <c r="Q34" i="9" s="1"/>
  <c r="S33" i="9"/>
  <c r="R34" i="9" l="1"/>
  <c r="Q35" i="9" s="1"/>
  <c r="S34" i="9"/>
  <c r="N42" i="9"/>
  <c r="M42" i="9"/>
  <c r="L43" i="9" s="1"/>
  <c r="M43" i="9" l="1"/>
  <c r="L44" i="9" s="1"/>
  <c r="N43" i="9"/>
  <c r="S35" i="9"/>
  <c r="R35" i="9"/>
  <c r="Q36" i="9" s="1"/>
  <c r="R36" i="9" l="1"/>
  <c r="Q37" i="9" s="1"/>
  <c r="S36" i="9"/>
  <c r="M44" i="9"/>
  <c r="L45" i="9" s="1"/>
  <c r="N44" i="9"/>
  <c r="M45" i="9" l="1"/>
  <c r="L46" i="9" s="1"/>
  <c r="N45" i="9"/>
  <c r="R37" i="9"/>
  <c r="Q38" i="9" s="1"/>
  <c r="S37" i="9"/>
  <c r="R38" i="9" l="1"/>
  <c r="Q39" i="9" s="1"/>
  <c r="S38" i="9"/>
  <c r="M46" i="9"/>
  <c r="L47" i="9" s="1"/>
  <c r="N46" i="9"/>
  <c r="N47" i="9" l="1"/>
  <c r="M47" i="9"/>
  <c r="L48" i="9" s="1"/>
  <c r="R39" i="9"/>
  <c r="Q40" i="9" s="1"/>
  <c r="S39" i="9"/>
  <c r="R40" i="9" l="1"/>
  <c r="Q41" i="9" s="1"/>
  <c r="S40" i="9"/>
  <c r="M48" i="9"/>
  <c r="L49" i="9" s="1"/>
  <c r="N48" i="9"/>
  <c r="S41" i="9" l="1"/>
  <c r="R41" i="9"/>
  <c r="Q42" i="9" s="1"/>
  <c r="N49" i="9"/>
  <c r="M49" i="9"/>
  <c r="L50" i="9" s="1"/>
  <c r="N50" i="9" l="1"/>
  <c r="M50" i="9"/>
  <c r="L51" i="9" s="1"/>
  <c r="R42" i="9"/>
  <c r="Q43" i="9" s="1"/>
  <c r="S42" i="9"/>
  <c r="R43" i="9" l="1"/>
  <c r="Q44" i="9" s="1"/>
  <c r="S43" i="9"/>
  <c r="N51" i="9"/>
  <c r="M51" i="9"/>
  <c r="L52" i="9" s="1"/>
  <c r="R44" i="9" l="1"/>
  <c r="Q45" i="9" s="1"/>
  <c r="S44" i="9"/>
  <c r="N52" i="9"/>
  <c r="M52" i="9"/>
  <c r="L53" i="9" s="1"/>
  <c r="M53" i="9" l="1"/>
  <c r="L54" i="9" s="1"/>
  <c r="N53" i="9"/>
  <c r="R45" i="9"/>
  <c r="Q46" i="9" s="1"/>
  <c r="S45" i="9"/>
  <c r="M3" i="12"/>
  <c r="R46" i="9" l="1"/>
  <c r="Q47" i="9" s="1"/>
  <c r="S46" i="9"/>
  <c r="M54" i="9"/>
  <c r="L55" i="9" s="1"/>
  <c r="N54" i="9"/>
  <c r="Q1" i="12"/>
  <c r="N55" i="9" l="1"/>
  <c r="M55" i="9"/>
  <c r="L56" i="9" s="1"/>
  <c r="S47" i="9"/>
  <c r="R47" i="9"/>
  <c r="Q48" i="9" s="1"/>
  <c r="R48" i="9" l="1"/>
  <c r="Q49" i="9" s="1"/>
  <c r="S48" i="9"/>
  <c r="M56" i="9"/>
  <c r="L57" i="9" s="1"/>
  <c r="N56" i="9"/>
  <c r="M57" i="9" l="1"/>
  <c r="L58" i="9" s="1"/>
  <c r="N57" i="9"/>
  <c r="R49" i="9"/>
  <c r="Q50" i="9" s="1"/>
  <c r="S49" i="9"/>
  <c r="S50" i="9" l="1"/>
  <c r="R50" i="9"/>
  <c r="Q51" i="9" s="1"/>
  <c r="N58" i="9"/>
  <c r="M58" i="9"/>
  <c r="J1" i="9" s="1"/>
  <c r="S51" i="9" l="1"/>
  <c r="R51" i="9"/>
  <c r="Q52" i="9" s="1"/>
  <c r="R52" i="9" l="1"/>
  <c r="Q53" i="9" s="1"/>
  <c r="S52" i="9"/>
  <c r="S53" i="9" l="1"/>
  <c r="R53" i="9"/>
  <c r="Q54" i="9" s="1"/>
  <c r="S54" i="9" l="1"/>
  <c r="R54" i="9"/>
  <c r="Q55" i="9" s="1"/>
  <c r="R55" i="9" l="1"/>
  <c r="Q56" i="9" s="1"/>
  <c r="S55" i="9"/>
  <c r="S56" i="9" l="1"/>
  <c r="R56" i="9"/>
  <c r="Q57" i="9" s="1"/>
  <c r="R57" i="9" l="1"/>
  <c r="Q58" i="9" s="1"/>
  <c r="S57" i="9"/>
  <c r="R58" i="9" l="1"/>
  <c r="O1" i="9" s="1"/>
  <c r="S58" i="9"/>
</calcChain>
</file>

<file path=xl/sharedStrings.xml><?xml version="1.0" encoding="utf-8"?>
<sst xmlns="http://schemas.openxmlformats.org/spreadsheetml/2006/main" count="555" uniqueCount="285">
  <si>
    <t>Analysis</t>
  </si>
  <si>
    <t>Running totals</t>
  </si>
  <si>
    <t>Aggregate total</t>
  </si>
  <si>
    <t xml:space="preserve">  + VAT</t>
  </si>
  <si>
    <t>Date</t>
  </si>
  <si>
    <t>Source</t>
  </si>
  <si>
    <t>Details</t>
  </si>
  <si>
    <t>Current</t>
  </si>
  <si>
    <t>Precept</t>
  </si>
  <si>
    <t>Bank</t>
  </si>
  <si>
    <t>Miscell.</t>
  </si>
  <si>
    <t>VAT refund</t>
  </si>
  <si>
    <t>Account</t>
  </si>
  <si>
    <t>Interest</t>
  </si>
  <si>
    <t>Receipts</t>
  </si>
  <si>
    <t>Aggregate totals</t>
  </si>
  <si>
    <t xml:space="preserve">+vat   </t>
  </si>
  <si>
    <t>Payee</t>
  </si>
  <si>
    <t xml:space="preserve">Bank </t>
  </si>
  <si>
    <t>Insurance</t>
  </si>
  <si>
    <t>Village Hall</t>
  </si>
  <si>
    <t>VAT</t>
  </si>
  <si>
    <t>Donations</t>
  </si>
  <si>
    <t>Payments</t>
  </si>
  <si>
    <t>New matters</t>
  </si>
  <si>
    <t>Income and Expenditure</t>
  </si>
  <si>
    <t>Prior year</t>
  </si>
  <si>
    <t>INCOME</t>
  </si>
  <si>
    <t>Grants &amp; Donations</t>
  </si>
  <si>
    <t>Miscellaneous</t>
  </si>
  <si>
    <t>__________</t>
  </si>
  <si>
    <t>Total Income</t>
  </si>
  <si>
    <t>Less</t>
  </si>
  <si>
    <t>EXPENDITURE</t>
  </si>
  <si>
    <t>Clerk's wages</t>
  </si>
  <si>
    <t>Clerk's expenses</t>
  </si>
  <si>
    <t>Fees and subscriptions</t>
  </si>
  <si>
    <t>Highway and footpaths</t>
  </si>
  <si>
    <t>Land &amp; amenities</t>
  </si>
  <si>
    <t>Total Expenditure</t>
  </si>
  <si>
    <t>Excess of Income over Expenditure</t>
  </si>
  <si>
    <t>Cash summary</t>
  </si>
  <si>
    <t>Bank account Balance</t>
  </si>
  <si>
    <t>Payments made but not cleared</t>
  </si>
  <si>
    <t>Anne Davies</t>
  </si>
  <si>
    <t xml:space="preserve">Balance sheet </t>
  </si>
  <si>
    <t>CURRENT ASSETS</t>
  </si>
  <si>
    <t>Sundry Debtors</t>
  </si>
  <si>
    <t>Current Account</t>
  </si>
  <si>
    <t>CURRENT LIABILITIES</t>
  </si>
  <si>
    <t>Sundry Creditors</t>
  </si>
  <si>
    <t>TOTAL NET ASSETS</t>
  </si>
  <si>
    <t>Represented by:</t>
  </si>
  <si>
    <t>The above statement represents fairly the financial position of the authority</t>
  </si>
  <si>
    <t xml:space="preserve">Approved by the Parish Council on </t>
  </si>
  <si>
    <t>Chairman</t>
  </si>
  <si>
    <t>Responsible Financial Officer</t>
  </si>
  <si>
    <t>Notes on Balance sheet</t>
  </si>
  <si>
    <t>Investments</t>
  </si>
  <si>
    <t>Long term debtors ( more than 1 year)</t>
  </si>
  <si>
    <t>None</t>
  </si>
  <si>
    <t>Stocks and stores</t>
  </si>
  <si>
    <t>(i) Current</t>
  </si>
  <si>
    <t>Payments in advance</t>
  </si>
  <si>
    <t>Temporary Lendings</t>
  </si>
  <si>
    <t>Cash</t>
  </si>
  <si>
    <t>See statements</t>
  </si>
  <si>
    <t>Temporary Borrowing</t>
  </si>
  <si>
    <t>Reserves</t>
  </si>
  <si>
    <t>Assets</t>
  </si>
  <si>
    <t>Capital Reserve</t>
  </si>
  <si>
    <t>General Balance</t>
  </si>
  <si>
    <t xml:space="preserve">Items purchased from Capital Reserve </t>
  </si>
  <si>
    <t>Tenancies granted</t>
  </si>
  <si>
    <t>s137 Payments</t>
  </si>
  <si>
    <t>Agency agreements</t>
  </si>
  <si>
    <t>Advertising and Publicity</t>
  </si>
  <si>
    <t>Contingent liabilities</t>
  </si>
  <si>
    <t>Pensions</t>
  </si>
  <si>
    <t>Current year</t>
  </si>
  <si>
    <t>Balance brought forward</t>
  </si>
  <si>
    <t>Other Income</t>
  </si>
  <si>
    <t>Staff Costs</t>
  </si>
  <si>
    <t>Interest and repayments</t>
  </si>
  <si>
    <t>Other Expenditure</t>
  </si>
  <si>
    <t>Balance carried forward</t>
  </si>
  <si>
    <t>Check: Error if not 0</t>
  </si>
  <si>
    <t>Total cash &amp; investments</t>
  </si>
  <si>
    <t>Total fixed and long-term assets</t>
  </si>
  <si>
    <t>Total Borrowings</t>
  </si>
  <si>
    <t>(Prior year:</t>
  </si>
  <si>
    <t>None)</t>
  </si>
  <si>
    <t xml:space="preserve">Entries on Audit form for year ending  </t>
  </si>
  <si>
    <t xml:space="preserve">              1 indicates rounding error</t>
  </si>
  <si>
    <t>at</t>
  </si>
  <si>
    <t/>
  </si>
  <si>
    <t>Adjustments (see notes)</t>
  </si>
  <si>
    <t xml:space="preserve">There were </t>
  </si>
  <si>
    <t>electors on the roll.</t>
  </si>
  <si>
    <t>Payments made were:</t>
  </si>
  <si>
    <t>The limit for spending under s137 of the Local Government Act 1972 for the council for the year</t>
  </si>
  <si>
    <t>per elector was</t>
  </si>
  <si>
    <t>statement</t>
  </si>
  <si>
    <t>Parish:</t>
  </si>
  <si>
    <t>Year to 31st March</t>
  </si>
  <si>
    <t>Budget Items</t>
  </si>
  <si>
    <t>Receipts:</t>
  </si>
  <si>
    <t>Payments:</t>
  </si>
  <si>
    <t>Bank Interest</t>
  </si>
  <si>
    <t>Latest Bank Statement</t>
  </si>
  <si>
    <t>Last Meeting</t>
  </si>
  <si>
    <t>Next Meeting</t>
  </si>
  <si>
    <t xml:space="preserve"> to </t>
  </si>
  <si>
    <t>Bank Accounts</t>
  </si>
  <si>
    <t>Savings account</t>
  </si>
  <si>
    <t>Current account</t>
  </si>
  <si>
    <t>Year ending</t>
  </si>
  <si>
    <t xml:space="preserve">Year to </t>
  </si>
  <si>
    <t>Net transfers</t>
  </si>
  <si>
    <t>Savings</t>
  </si>
  <si>
    <t>Cheques not presented from prior year</t>
  </si>
  <si>
    <t>Website</t>
  </si>
  <si>
    <t>Audit</t>
  </si>
  <si>
    <t>Monthly Financial Report</t>
  </si>
  <si>
    <t>Payments processed since last meeting</t>
  </si>
  <si>
    <t xml:space="preserve">Parish Council Meeting </t>
  </si>
  <si>
    <t>Bank Reconciliation</t>
  </si>
  <si>
    <t>Statement dated</t>
  </si>
  <si>
    <t>Savings Account</t>
  </si>
  <si>
    <t>Items not yet cleared:</t>
  </si>
  <si>
    <t>Payments not cleared</t>
  </si>
  <si>
    <t>Net Total</t>
  </si>
  <si>
    <t>Receipts not cleared</t>
  </si>
  <si>
    <t>Summarize</t>
  </si>
  <si>
    <t>Piddington</t>
  </si>
  <si>
    <t>Personnel</t>
  </si>
  <si>
    <t>Salaries</t>
  </si>
  <si>
    <t>Clerks expenses</t>
  </si>
  <si>
    <t>Cllrs Travel Expenses</t>
  </si>
  <si>
    <t>Training</t>
  </si>
  <si>
    <t>Bank Charges</t>
  </si>
  <si>
    <t>Data Protection</t>
  </si>
  <si>
    <t>Election</t>
  </si>
  <si>
    <t>Churchyard mowing</t>
  </si>
  <si>
    <t>Jubilee Reserve</t>
  </si>
  <si>
    <t>Dog bin collection</t>
  </si>
  <si>
    <t>Allotments</t>
  </si>
  <si>
    <t>Grants</t>
  </si>
  <si>
    <t>Donations/S.137</t>
  </si>
  <si>
    <t>Communications</t>
  </si>
  <si>
    <t>Broadband</t>
  </si>
  <si>
    <t>Parish Pump</t>
  </si>
  <si>
    <t>Bank statement</t>
  </si>
  <si>
    <t>Cheque reference</t>
  </si>
  <si>
    <t>Subscrip-tions</t>
  </si>
  <si>
    <t>VAT number</t>
  </si>
  <si>
    <t>Receipts not yet cleared</t>
  </si>
  <si>
    <t>CLP</t>
  </si>
  <si>
    <t>Office / stationery</t>
  </si>
  <si>
    <t>Fees &amp; Subscriptions</t>
  </si>
  <si>
    <t>RoSPA Inspection</t>
  </si>
  <si>
    <t>Meeting room Hire</t>
  </si>
  <si>
    <t>Misc-ellaneous</t>
  </si>
  <si>
    <t>Projects</t>
  </si>
  <si>
    <t>Finance</t>
  </si>
  <si>
    <t>Admin</t>
  </si>
  <si>
    <t>Other expenses</t>
  </si>
  <si>
    <t>Rental</t>
  </si>
  <si>
    <t>Income</t>
  </si>
  <si>
    <t>Other</t>
  </si>
  <si>
    <t>Playground</t>
  </si>
  <si>
    <t>Defib-rillator</t>
  </si>
  <si>
    <t>Black</t>
  </si>
  <si>
    <t>items are standard</t>
  </si>
  <si>
    <t>Grey</t>
  </si>
  <si>
    <t>are not applicable</t>
  </si>
  <si>
    <t>Green</t>
  </si>
  <si>
    <t>are customised</t>
  </si>
  <si>
    <t>Notice-board</t>
  </si>
  <si>
    <t>Rental income</t>
  </si>
  <si>
    <t>Receipts processed since previous report</t>
  </si>
  <si>
    <t>Date of statement used for report to previous meeting</t>
  </si>
  <si>
    <t>Prior Statement date</t>
  </si>
  <si>
    <t>Bucks waste Hire</t>
  </si>
  <si>
    <t>skip hire</t>
  </si>
  <si>
    <t>822 5020 73</t>
  </si>
  <si>
    <t>F Darby</t>
  </si>
  <si>
    <t>retirement gift</t>
  </si>
  <si>
    <t>Mrs A Davies</t>
  </si>
  <si>
    <t>salary and expenses</t>
  </si>
  <si>
    <t>HMRC</t>
  </si>
  <si>
    <t>clerk tax</t>
  </si>
  <si>
    <t>Oxforshire Community First</t>
  </si>
  <si>
    <t>subscription</t>
  </si>
  <si>
    <t>PVH</t>
  </si>
  <si>
    <t>room hire</t>
  </si>
  <si>
    <t>Mr M Phillips</t>
  </si>
  <si>
    <t>noticeboard repair</t>
  </si>
  <si>
    <t>allotment refund</t>
  </si>
  <si>
    <t>Piddington village hall</t>
  </si>
  <si>
    <t>hire</t>
  </si>
  <si>
    <t>deposit</t>
  </si>
  <si>
    <t>allotment</t>
  </si>
  <si>
    <t>CDC</t>
  </si>
  <si>
    <t>precept</t>
  </si>
  <si>
    <t>refund skip hire</t>
  </si>
  <si>
    <t>chairman's donation</t>
  </si>
  <si>
    <t>Bucks Law Plus</t>
  </si>
  <si>
    <t>legal costs</t>
  </si>
  <si>
    <t>Came and company</t>
  </si>
  <si>
    <t>insurance</t>
  </si>
  <si>
    <t>allotments</t>
  </si>
  <si>
    <t>donation</t>
  </si>
  <si>
    <t>cancelled</t>
  </si>
  <si>
    <t>M Rudge Tree Services</t>
  </si>
  <si>
    <t>churchyard grass</t>
  </si>
  <si>
    <t>OALC</t>
  </si>
  <si>
    <t>A Lambourne</t>
  </si>
  <si>
    <t>Internal audit</t>
  </si>
  <si>
    <t>expenses</t>
  </si>
  <si>
    <t>courses</t>
  </si>
  <si>
    <t>N Wallington</t>
  </si>
  <si>
    <t>grass</t>
  </si>
  <si>
    <t>Information Commissioner</t>
  </si>
  <si>
    <t>interest</t>
  </si>
  <si>
    <t>d/d</t>
  </si>
  <si>
    <t>Doris Field Foundation</t>
  </si>
  <si>
    <t>grant</t>
  </si>
  <si>
    <t>Sports field</t>
  </si>
  <si>
    <t>Benchmark</t>
  </si>
  <si>
    <t>seats</t>
  </si>
  <si>
    <t>747 3639 02</t>
  </si>
  <si>
    <t>paint</t>
  </si>
  <si>
    <t>Greggs</t>
  </si>
  <si>
    <t>mowing</t>
  </si>
  <si>
    <t>Glasdon UK</t>
  </si>
  <si>
    <t>dog bin pole</t>
  </si>
  <si>
    <t>K Howard</t>
  </si>
  <si>
    <t>CLP printing</t>
  </si>
  <si>
    <t>BALC</t>
  </si>
  <si>
    <t>CI:CA textbooks</t>
  </si>
  <si>
    <t>postcrete</t>
  </si>
  <si>
    <t>Sports Field</t>
  </si>
  <si>
    <t>BDO</t>
  </si>
  <si>
    <t>ARG</t>
  </si>
  <si>
    <t>virus software</t>
  </si>
  <si>
    <t>M Nixon</t>
  </si>
  <si>
    <t>National Grant</t>
  </si>
  <si>
    <t>Other Grants</t>
  </si>
  <si>
    <t xml:space="preserve">CDC </t>
  </si>
  <si>
    <t>dog bins</t>
  </si>
  <si>
    <t>UB1443</t>
  </si>
  <si>
    <t>election</t>
  </si>
  <si>
    <t>Grass Cutting</t>
  </si>
  <si>
    <t>Resilience</t>
  </si>
  <si>
    <t>Budget:</t>
  </si>
  <si>
    <t>Maintenance</t>
  </si>
  <si>
    <t>Planning donations</t>
  </si>
  <si>
    <t xml:space="preserve">Nixon </t>
  </si>
  <si>
    <t>Elliott</t>
  </si>
  <si>
    <t>Clark</t>
  </si>
  <si>
    <t>Burchill</t>
  </si>
  <si>
    <t>sheppard</t>
  </si>
  <si>
    <t>social media course</t>
  </si>
  <si>
    <t>John Hobson QC</t>
  </si>
  <si>
    <t>advice</t>
  </si>
  <si>
    <t>Land Registry</t>
  </si>
  <si>
    <t>Community First Oxon</t>
  </si>
  <si>
    <t>CLP advice</t>
  </si>
  <si>
    <t>Cl tax</t>
  </si>
  <si>
    <t xml:space="preserve">clearing </t>
  </si>
  <si>
    <t>howard</t>
  </si>
  <si>
    <t>D Kerwood</t>
  </si>
  <si>
    <t>D. Kerwood</t>
  </si>
  <si>
    <t>Allotment refund donated</t>
  </si>
  <si>
    <t>56.00 claimed</t>
  </si>
  <si>
    <t>replaced by 100195</t>
  </si>
  <si>
    <t>new homes bonus</t>
  </si>
  <si>
    <t>See separate asset register</t>
  </si>
  <si>
    <t>Printing costs relate to publication of the Parish newsletter  for which a donation is made to the church on request</t>
  </si>
  <si>
    <t>xxxx</t>
  </si>
  <si>
    <t>The council has no investments.</t>
  </si>
  <si>
    <t>Cash reserves are held in the Community Account at HSBC Bank</t>
  </si>
  <si>
    <t>A grant of £5829 from SSE has been set aside for improving resilience</t>
  </si>
  <si>
    <t>The closing balance consists only of the cash held in the accounts at HSBC Bank as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</si>
</sst>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£&quot;* #,##0.00_-;\-&quot;£&quot;* #,##0.00_-;_-&quot;£&quot;* &quot;-&quot;??_-;_-@_-"/>
    <numFmt numFmtId="164" formatCode="0.000"/>
    <numFmt numFmtId="165" formatCode="[$-F800]dddd\,\ mmmm\ dd\,\ yyyy"/>
    <numFmt numFmtId="166" formatCode="&quot;£&quot;#,##0.00"/>
    <numFmt numFmtId="167" formatCode="dd/mm/yy;@"/>
  </numFmts>
  <fonts count="14" x14ac:knownFonts="1">
    <font>
      <sz val="12"/>
      <name val="Arial"/>
    </font>
    <font>
      <b/>
      <sz val="12"/>
      <name val="Arial"/>
      <family val="2"/>
    </font>
    <font>
      <sz val="10"/>
      <name val="Arial"/>
      <family val="2"/>
    </font>
    <font>
      <u/>
      <sz val="12"/>
      <name val="Arial"/>
      <family val="2"/>
    </font>
    <font>
      <sz val="12"/>
      <color indexed="8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12"/>
      <name val="Arial"/>
      <family val="2"/>
    </font>
    <font>
      <sz val="12"/>
      <color theme="0" tint="-0.14999847407452621"/>
      <name val="Arial"/>
      <family val="2"/>
    </font>
    <font>
      <sz val="12"/>
      <color theme="0" tint="-0.249977111117893"/>
      <name val="Arial"/>
      <family val="2"/>
    </font>
    <font>
      <sz val="12"/>
      <color rgb="FF068430"/>
      <name val="Arial"/>
      <family val="2"/>
    </font>
    <font>
      <sz val="12"/>
      <color rgb="FF008000"/>
      <name val="Arial"/>
      <family val="2"/>
    </font>
    <font>
      <sz val="9"/>
      <name val="Arial"/>
      <family val="2"/>
    </font>
    <font>
      <sz val="12"/>
      <color theme="6" tint="0.39997558519241921"/>
      <name val="Arial"/>
      <family val="2"/>
    </font>
  </fonts>
  <fills count="7">
    <fill>
      <patternFill patternType="none"/>
    </fill>
    <fill>
      <patternFill patternType="gray125"/>
    </fill>
    <fill>
      <patternFill patternType="darkGray"/>
    </fill>
    <fill>
      <patternFill patternType="solid">
        <fgColor indexed="9"/>
        <bgColor indexed="64"/>
      </patternFill>
    </fill>
    <fill>
      <patternFill patternType="mediumGray"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dotted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 applyAlignment="1"/>
    <xf numFmtId="15" fontId="0" fillId="0" borderId="0" xfId="0" applyNumberFormat="1" applyFont="1" applyAlignment="1"/>
    <xf numFmtId="0" fontId="0" fillId="0" borderId="0" xfId="0" applyFont="1" applyAlignment="1"/>
    <xf numFmtId="2" fontId="0" fillId="2" borderId="0" xfId="0" applyNumberFormat="1" applyFont="1" applyFill="1" applyAlignment="1"/>
    <xf numFmtId="0" fontId="0" fillId="0" borderId="0" xfId="0" applyNumberFormat="1" applyFont="1" applyAlignment="1"/>
    <xf numFmtId="2" fontId="0" fillId="0" borderId="0" xfId="0" applyNumberFormat="1" applyFont="1" applyAlignment="1"/>
    <xf numFmtId="15" fontId="0" fillId="2" borderId="0" xfId="0" applyNumberFormat="1" applyFont="1" applyFill="1" applyAlignment="1"/>
    <xf numFmtId="0" fontId="0" fillId="2" borderId="0" xfId="0" applyFont="1" applyFill="1" applyAlignment="1"/>
    <xf numFmtId="1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1" fillId="0" borderId="0" xfId="0" applyFont="1" applyAlignment="1"/>
    <xf numFmtId="2" fontId="2" fillId="0" borderId="0" xfId="0" applyNumberFormat="1" applyFont="1" applyAlignment="1"/>
    <xf numFmtId="0" fontId="3" fillId="0" borderId="0" xfId="0" applyFont="1" applyAlignment="1"/>
    <xf numFmtId="0" fontId="4" fillId="3" borderId="1" xfId="0" applyFont="1" applyFill="1" applyBorder="1" applyAlignment="1">
      <alignment horizontal="center"/>
    </xf>
    <xf numFmtId="2" fontId="4" fillId="3" borderId="2" xfId="0" applyNumberFormat="1" applyFont="1" applyFill="1" applyBorder="1" applyAlignment="1">
      <alignment horizontal="center"/>
    </xf>
    <xf numFmtId="0" fontId="0" fillId="0" borderId="3" xfId="0" applyFont="1" applyBorder="1" applyAlignment="1"/>
    <xf numFmtId="0" fontId="4" fillId="3" borderId="3" xfId="0" applyFont="1" applyFill="1" applyBorder="1" applyAlignment="1">
      <alignment horizontal="center"/>
    </xf>
    <xf numFmtId="2" fontId="4" fillId="3" borderId="0" xfId="0" applyNumberFormat="1" applyFont="1" applyFill="1" applyAlignment="1">
      <alignment horizontal="center"/>
    </xf>
    <xf numFmtId="0" fontId="4" fillId="4" borderId="3" xfId="0" applyFont="1" applyFill="1" applyBorder="1" applyAlignment="1"/>
    <xf numFmtId="2" fontId="4" fillId="4" borderId="0" xfId="0" applyNumberFormat="1" applyFont="1" applyFill="1" applyAlignment="1"/>
    <xf numFmtId="2" fontId="0" fillId="0" borderId="3" xfId="0" applyNumberFormat="1" applyFont="1" applyBorder="1" applyAlignment="1"/>
    <xf numFmtId="0" fontId="0" fillId="0" borderId="2" xfId="0" applyFont="1" applyBorder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0" fillId="0" borderId="4" xfId="0" applyFont="1" applyBorder="1" applyAlignment="1"/>
    <xf numFmtId="4" fontId="0" fillId="0" borderId="0" xfId="0" applyNumberFormat="1" applyFont="1" applyAlignment="1"/>
    <xf numFmtId="4" fontId="0" fillId="0" borderId="5" xfId="0" applyNumberFormat="1" applyFont="1" applyBorder="1" applyAlignment="1"/>
    <xf numFmtId="0" fontId="0" fillId="0" borderId="0" xfId="0" applyNumberFormat="1" applyAlignment="1"/>
    <xf numFmtId="1" fontId="0" fillId="0" borderId="0" xfId="0" applyNumberFormat="1" applyAlignment="1"/>
    <xf numFmtId="2" fontId="0" fillId="0" borderId="0" xfId="0" applyNumberFormat="1" applyAlignment="1"/>
    <xf numFmtId="15" fontId="0" fillId="0" borderId="0" xfId="0" applyNumberFormat="1" applyAlignment="1"/>
    <xf numFmtId="2" fontId="0" fillId="0" borderId="0" xfId="0" applyNumberFormat="1" applyFont="1" applyFill="1" applyAlignment="1"/>
    <xf numFmtId="2" fontId="6" fillId="2" borderId="0" xfId="0" applyNumberFormat="1" applyFont="1" applyFill="1" applyAlignment="1"/>
    <xf numFmtId="0" fontId="0" fillId="0" borderId="0" xfId="0" applyNumberFormat="1" applyFont="1" applyFill="1" applyAlignment="1"/>
    <xf numFmtId="2" fontId="0" fillId="0" borderId="6" xfId="0" applyNumberFormat="1" applyFont="1" applyBorder="1" applyAlignment="1"/>
    <xf numFmtId="0" fontId="7" fillId="0" borderId="0" xfId="0" applyFont="1" applyAlignment="1"/>
    <xf numFmtId="0" fontId="0" fillId="5" borderId="0" xfId="0" applyNumberFormat="1" applyFont="1" applyFill="1" applyAlignment="1"/>
    <xf numFmtId="164" fontId="0" fillId="0" borderId="0" xfId="0" applyNumberFormat="1" applyFont="1" applyAlignment="1"/>
    <xf numFmtId="0" fontId="7" fillId="0" borderId="0" xfId="0" applyNumberFormat="1" applyFont="1" applyAlignment="1"/>
    <xf numFmtId="44" fontId="0" fillId="0" borderId="0" xfId="0" applyNumberFormat="1" applyFont="1" applyAlignment="1">
      <alignment horizontal="left"/>
    </xf>
    <xf numFmtId="44" fontId="0" fillId="0" borderId="0" xfId="0" applyNumberFormat="1" applyFont="1" applyAlignment="1"/>
    <xf numFmtId="0" fontId="0" fillId="0" borderId="0" xfId="0" quotePrefix="1" applyFont="1" applyAlignment="1"/>
    <xf numFmtId="2" fontId="0" fillId="0" borderId="7" xfId="0" applyNumberFormat="1" applyFont="1" applyBorder="1" applyAlignment="1"/>
    <xf numFmtId="0" fontId="0" fillId="0" borderId="7" xfId="0" applyFont="1" applyBorder="1" applyAlignment="1"/>
    <xf numFmtId="2" fontId="2" fillId="0" borderId="7" xfId="0" applyNumberFormat="1" applyFont="1" applyBorder="1" applyAlignment="1"/>
    <xf numFmtId="0" fontId="8" fillId="0" borderId="0" xfId="0" applyFont="1" applyAlignment="1"/>
    <xf numFmtId="14" fontId="8" fillId="0" borderId="0" xfId="0" applyNumberFormat="1" applyFont="1" applyAlignment="1"/>
    <xf numFmtId="0" fontId="7" fillId="0" borderId="0" xfId="0" applyFont="1" applyAlignment="1">
      <alignment horizontal="right"/>
    </xf>
    <xf numFmtId="2" fontId="4" fillId="0" borderId="3" xfId="0" applyNumberFormat="1" applyFont="1" applyFill="1" applyBorder="1" applyAlignment="1"/>
    <xf numFmtId="2" fontId="4" fillId="0" borderId="0" xfId="0" applyNumberFormat="1" applyFont="1" applyFill="1" applyAlignment="1"/>
    <xf numFmtId="2" fontId="0" fillId="0" borderId="3" xfId="0" applyNumberFormat="1" applyFont="1" applyFill="1" applyBorder="1" applyAlignment="1"/>
    <xf numFmtId="0" fontId="7" fillId="0" borderId="0" xfId="0" applyNumberFormat="1" applyFont="1" applyFill="1" applyAlignment="1"/>
    <xf numFmtId="165" fontId="0" fillId="0" borderId="0" xfId="0" applyNumberFormat="1" applyAlignment="1"/>
    <xf numFmtId="166" fontId="0" fillId="0" borderId="0" xfId="0" applyNumberFormat="1" applyAlignment="1"/>
    <xf numFmtId="15" fontId="2" fillId="0" borderId="0" xfId="0" applyNumberFormat="1" applyFont="1" applyAlignment="1"/>
    <xf numFmtId="166" fontId="2" fillId="0" borderId="0" xfId="0" applyNumberFormat="1" applyFont="1" applyAlignment="1"/>
    <xf numFmtId="167" fontId="0" fillId="0" borderId="0" xfId="0" applyNumberFormat="1" applyFont="1" applyAlignment="1"/>
    <xf numFmtId="15" fontId="1" fillId="0" borderId="0" xfId="0" applyNumberFormat="1" applyFont="1" applyAlignment="1"/>
    <xf numFmtId="166" fontId="0" fillId="0" borderId="8" xfId="0" applyNumberFormat="1" applyBorder="1" applyAlignment="1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ont="1" applyFill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7" fillId="0" borderId="0" xfId="0" applyFont="1" applyAlignment="1">
      <alignment wrapText="1"/>
    </xf>
    <xf numFmtId="2" fontId="0" fillId="0" borderId="0" xfId="0" applyNumberFormat="1" applyFont="1" applyAlignment="1">
      <alignment wrapText="1"/>
    </xf>
    <xf numFmtId="0" fontId="0" fillId="0" borderId="0" xfId="0" applyFont="1" applyFill="1" applyAlignment="1"/>
    <xf numFmtId="0" fontId="0" fillId="0" borderId="0" xfId="0" applyFill="1" applyAlignment="1"/>
    <xf numFmtId="2" fontId="7" fillId="0" borderId="0" xfId="0" applyNumberFormat="1" applyFont="1" applyAlignment="1"/>
    <xf numFmtId="2" fontId="0" fillId="0" borderId="0" xfId="0" applyNumberFormat="1" applyFill="1"/>
    <xf numFmtId="2" fontId="0" fillId="0" borderId="0" xfId="0" applyNumberFormat="1"/>
    <xf numFmtId="2" fontId="0" fillId="0" borderId="9" xfId="0" applyNumberFormat="1" applyFont="1" applyFill="1" applyBorder="1" applyAlignment="1"/>
    <xf numFmtId="0" fontId="5" fillId="0" borderId="0" xfId="0" applyFont="1" applyAlignment="1"/>
    <xf numFmtId="0" fontId="0" fillId="0" borderId="9" xfId="0" applyFont="1" applyBorder="1" applyAlignment="1"/>
    <xf numFmtId="0" fontId="0" fillId="0" borderId="9" xfId="0" applyBorder="1" applyAlignment="1"/>
    <xf numFmtId="2" fontId="0" fillId="2" borderId="0" xfId="0" applyNumberFormat="1" applyFont="1" applyFill="1" applyAlignment="1">
      <alignment wrapText="1"/>
    </xf>
    <xf numFmtId="0" fontId="5" fillId="0" borderId="0" xfId="0" applyFont="1" applyFill="1" applyBorder="1" applyAlignment="1"/>
    <xf numFmtId="0" fontId="9" fillId="0" borderId="0" xfId="0" applyFont="1" applyFill="1" applyAlignment="1"/>
    <xf numFmtId="0" fontId="10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wrapText="1"/>
    </xf>
    <xf numFmtId="0" fontId="9" fillId="0" borderId="0" xfId="0" applyFont="1" applyAlignment="1"/>
    <xf numFmtId="15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horizontal="center" wrapText="1"/>
    </xf>
    <xf numFmtId="0" fontId="9" fillId="0" borderId="0" xfId="0" applyFont="1" applyAlignment="1">
      <alignment wrapText="1"/>
    </xf>
    <xf numFmtId="165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15" fontId="2" fillId="0" borderId="0" xfId="0" applyNumberFormat="1" applyFont="1" applyAlignment="1">
      <alignment horizontal="right"/>
    </xf>
    <xf numFmtId="2" fontId="12" fillId="0" borderId="0" xfId="0" applyNumberFormat="1" applyFont="1" applyAlignment="1"/>
    <xf numFmtId="0" fontId="12" fillId="0" borderId="0" xfId="0" applyFont="1" applyAlignment="1"/>
    <xf numFmtId="0" fontId="13" fillId="0" borderId="0" xfId="0" applyFont="1" applyAlignment="1">
      <alignment wrapText="1"/>
    </xf>
    <xf numFmtId="0" fontId="7" fillId="0" borderId="9" xfId="0" applyFont="1" applyBorder="1" applyAlignment="1"/>
    <xf numFmtId="0" fontId="0" fillId="6" borderId="0" xfId="0" applyFont="1" applyFill="1" applyAlignment="1"/>
    <xf numFmtId="167" fontId="2" fillId="0" borderId="0" xfId="0" applyNumberFormat="1" applyFont="1" applyAlignment="1"/>
    <xf numFmtId="166" fontId="0" fillId="0" borderId="5" xfId="0" applyNumberFormat="1" applyFont="1" applyBorder="1" applyAlignment="1"/>
    <xf numFmtId="166" fontId="0" fillId="0" borderId="0" xfId="0" applyNumberFormat="1" applyFont="1" applyAlignment="1"/>
  </cellXfs>
  <cellStyles count="1">
    <cellStyle name="Normal" xfId="0" builtinId="0"/>
  </cellStyles>
  <dxfs count="21"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ublic/Documents/Parish%20accounts/1516/Piddington%20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  <sheetName val="Report"/>
      <sheetName val="Receipts"/>
      <sheetName val="Payments"/>
      <sheetName val="Cash"/>
      <sheetName val="Income"/>
      <sheetName val="Balance"/>
      <sheetName val="Notes"/>
      <sheetName val="Audit"/>
      <sheetName val="Worksheet"/>
    </sheetNames>
    <sheetDataSet>
      <sheetData sheetId="0"/>
      <sheetData sheetId="1"/>
      <sheetData sheetId="2"/>
      <sheetData sheetId="3"/>
      <sheetData sheetId="4"/>
      <sheetData sheetId="5">
        <row r="1">
          <cell r="C1" t="str">
            <v>Piddington Parish Council</v>
          </cell>
          <cell r="D1"/>
        </row>
        <row r="3">
          <cell r="D3"/>
          <cell r="E3" t="str">
            <v>1st April 2015 to 31st March 2016</v>
          </cell>
          <cell r="G3"/>
        </row>
        <row r="6">
          <cell r="C6" t="str">
            <v>INCOME</v>
          </cell>
        </row>
        <row r="7">
          <cell r="F7"/>
          <cell r="G7"/>
        </row>
        <row r="8">
          <cell r="C8" t="str">
            <v>Precept</v>
          </cell>
          <cell r="H8">
            <v>7739</v>
          </cell>
        </row>
        <row r="9">
          <cell r="C9" t="str">
            <v>Interest</v>
          </cell>
          <cell r="H9">
            <v>5.160000000000001</v>
          </cell>
        </row>
        <row r="10">
          <cell r="C10" t="str">
            <v>Rental income</v>
          </cell>
          <cell r="H10">
            <v>2640</v>
          </cell>
        </row>
        <row r="11">
          <cell r="C11" t="str">
            <v>Grants</v>
          </cell>
          <cell r="H11">
            <v>8253.02</v>
          </cell>
        </row>
        <row r="12">
          <cell r="C12" t="str">
            <v>Donations</v>
          </cell>
          <cell r="H12">
            <v>1075</v>
          </cell>
        </row>
        <row r="13">
          <cell r="C13" t="str">
            <v>CLP</v>
          </cell>
          <cell r="H13">
            <v>738.5</v>
          </cell>
        </row>
        <row r="14">
          <cell r="C14" t="str">
            <v>Miscellaneous</v>
          </cell>
          <cell r="H14">
            <v>130.76</v>
          </cell>
        </row>
        <row r="15">
          <cell r="H15" t="str">
            <v>__________</v>
          </cell>
        </row>
        <row r="16">
          <cell r="C16" t="str">
            <v>Total Income</v>
          </cell>
          <cell r="H16">
            <v>20581.439999999999</v>
          </cell>
        </row>
        <row r="17">
          <cell r="F17"/>
          <cell r="G17"/>
          <cell r="H17"/>
        </row>
        <row r="18">
          <cell r="F18"/>
          <cell r="G18"/>
          <cell r="H18"/>
        </row>
        <row r="19">
          <cell r="F19"/>
          <cell r="G19"/>
          <cell r="H19"/>
        </row>
        <row r="20">
          <cell r="C20" t="str">
            <v>Less</v>
          </cell>
          <cell r="D20" t="str">
            <v>EXPENDITURE</v>
          </cell>
          <cell r="F20"/>
          <cell r="G20"/>
          <cell r="H20"/>
        </row>
        <row r="21">
          <cell r="F21"/>
          <cell r="G21"/>
          <cell r="H21"/>
        </row>
        <row r="22">
          <cell r="C22" t="str">
            <v>Clerk's wages</v>
          </cell>
          <cell r="F22">
            <v>2277.41</v>
          </cell>
          <cell r="G22"/>
          <cell r="H22"/>
        </row>
        <row r="23">
          <cell r="C23" t="str">
            <v>Clerk's expenses</v>
          </cell>
          <cell r="F23">
            <v>150.83000000000001</v>
          </cell>
          <cell r="G23"/>
          <cell r="H23"/>
        </row>
        <row r="24">
          <cell r="C24" t="str">
            <v>Bank Interest</v>
          </cell>
          <cell r="F24">
            <v>0</v>
          </cell>
          <cell r="G24"/>
          <cell r="H24"/>
        </row>
        <row r="25">
          <cell r="C25" t="str">
            <v>Other expenses</v>
          </cell>
          <cell r="F25">
            <v>172.96</v>
          </cell>
          <cell r="G25"/>
          <cell r="H25"/>
        </row>
        <row r="26">
          <cell r="C26" t="str">
            <v>Insurance</v>
          </cell>
          <cell r="F26">
            <v>509.53</v>
          </cell>
          <cell r="G26"/>
          <cell r="H26"/>
        </row>
        <row r="27">
          <cell r="C27" t="str">
            <v>Fees and subscriptions</v>
          </cell>
          <cell r="F27">
            <v>305.16999999999996</v>
          </cell>
          <cell r="G27"/>
          <cell r="H27"/>
        </row>
        <row r="28">
          <cell r="C28" t="str">
            <v>Highway and footpaths</v>
          </cell>
          <cell r="F28">
            <v>491.12</v>
          </cell>
          <cell r="G28"/>
          <cell r="H28"/>
        </row>
        <row r="29">
          <cell r="C29" t="str">
            <v>Land &amp; amenities</v>
          </cell>
          <cell r="F29">
            <v>785.96</v>
          </cell>
          <cell r="G29"/>
          <cell r="H29"/>
        </row>
        <row r="30">
          <cell r="C30" t="str">
            <v>Grants &amp; Donations</v>
          </cell>
          <cell r="F30">
            <v>150</v>
          </cell>
          <cell r="G30"/>
          <cell r="H30"/>
        </row>
        <row r="31">
          <cell r="C31" t="str">
            <v>CLP</v>
          </cell>
          <cell r="F31">
            <v>236.55</v>
          </cell>
          <cell r="G31"/>
          <cell r="H31"/>
        </row>
        <row r="32">
          <cell r="C32" t="str">
            <v>Communications</v>
          </cell>
          <cell r="F32">
            <v>0</v>
          </cell>
          <cell r="G32"/>
          <cell r="H32"/>
        </row>
        <row r="33">
          <cell r="C33" t="str">
            <v>Miscellaneous</v>
          </cell>
          <cell r="F33">
            <v>1309.8800000000001</v>
          </cell>
          <cell r="G33"/>
          <cell r="H33"/>
        </row>
        <row r="34">
          <cell r="F34" t="str">
            <v>__________</v>
          </cell>
          <cell r="G34"/>
          <cell r="H34"/>
        </row>
        <row r="35">
          <cell r="C35" t="str">
            <v>Total Expenditure</v>
          </cell>
          <cell r="G35"/>
          <cell r="H35">
            <v>6389.41</v>
          </cell>
        </row>
        <row r="36">
          <cell r="F36"/>
          <cell r="G36"/>
          <cell r="H36" t="str">
            <v>__________</v>
          </cell>
        </row>
        <row r="37">
          <cell r="F37"/>
          <cell r="G37"/>
          <cell r="H37"/>
        </row>
        <row r="38">
          <cell r="C38" t="str">
            <v>Excess of Income over Expenditure</v>
          </cell>
          <cell r="G38"/>
          <cell r="H38">
            <v>14192.029999999999</v>
          </cell>
        </row>
        <row r="39">
          <cell r="F39"/>
          <cell r="G39"/>
          <cell r="H39"/>
        </row>
      </sheetData>
      <sheetData sheetId="6">
        <row r="1">
          <cell r="C1" t="str">
            <v>Piddington Parish Council</v>
          </cell>
        </row>
        <row r="3">
          <cell r="C3" t="str">
            <v xml:space="preserve">Balance sheet </v>
          </cell>
          <cell r="E3" t="str">
            <v>31st March 2016</v>
          </cell>
        </row>
        <row r="5">
          <cell r="A5" t="str">
            <v>Prior year</v>
          </cell>
        </row>
        <row r="6">
          <cell r="C6" t="str">
            <v>CURRENT ASSETS</v>
          </cell>
        </row>
        <row r="8">
          <cell r="A8">
            <v>983.77</v>
          </cell>
          <cell r="C8" t="str">
            <v>Sundry Debtors</v>
          </cell>
          <cell r="E8"/>
          <cell r="F8"/>
          <cell r="G8">
            <v>1310.99</v>
          </cell>
        </row>
        <row r="9">
          <cell r="A9">
            <v>9003.11</v>
          </cell>
          <cell r="C9" t="str">
            <v>Savings Account</v>
          </cell>
          <cell r="E9"/>
          <cell r="F9"/>
          <cell r="G9">
            <v>9008.27</v>
          </cell>
        </row>
        <row r="10">
          <cell r="A10">
            <v>3566.31</v>
          </cell>
          <cell r="C10" t="str">
            <v>Current Account</v>
          </cell>
          <cell r="E10"/>
          <cell r="F10"/>
          <cell r="G10">
            <v>17425.96</v>
          </cell>
        </row>
        <row r="11">
          <cell r="A11" t="str">
            <v>__________</v>
          </cell>
          <cell r="E11"/>
          <cell r="F11"/>
          <cell r="G11" t="str">
            <v>__________</v>
          </cell>
        </row>
        <row r="12">
          <cell r="A12">
            <v>13553.19</v>
          </cell>
          <cell r="E12"/>
          <cell r="F12"/>
          <cell r="G12">
            <v>27745.22</v>
          </cell>
        </row>
        <row r="13">
          <cell r="A13"/>
          <cell r="E13"/>
          <cell r="F13"/>
          <cell r="G13"/>
        </row>
        <row r="14">
          <cell r="A14"/>
          <cell r="C14" t="str">
            <v>Less</v>
          </cell>
          <cell r="D14" t="str">
            <v>CURRENT LIABILITIES</v>
          </cell>
          <cell r="E14"/>
          <cell r="F14"/>
          <cell r="G14"/>
        </row>
        <row r="15">
          <cell r="A15"/>
          <cell r="E15"/>
          <cell r="F15"/>
          <cell r="G15"/>
        </row>
        <row r="16">
          <cell r="A16">
            <v>0</v>
          </cell>
          <cell r="C16" t="str">
            <v>Sundry Creditors</v>
          </cell>
          <cell r="E16">
            <v>0</v>
          </cell>
          <cell r="F16"/>
          <cell r="G16">
            <v>0</v>
          </cell>
        </row>
        <row r="17">
          <cell r="A17" t="str">
            <v>__________</v>
          </cell>
          <cell r="E17" t="str">
            <v>__________</v>
          </cell>
          <cell r="F17"/>
          <cell r="G17" t="str">
            <v>__________</v>
          </cell>
        </row>
        <row r="18">
          <cell r="A18"/>
          <cell r="E18"/>
          <cell r="F18"/>
          <cell r="G18"/>
        </row>
        <row r="19">
          <cell r="A19">
            <v>13553.19</v>
          </cell>
          <cell r="C19" t="str">
            <v>TOTAL NET ASSETS</v>
          </cell>
          <cell r="E19"/>
          <cell r="F19"/>
          <cell r="G19">
            <v>27745.22</v>
          </cell>
        </row>
        <row r="20">
          <cell r="A20" t="str">
            <v>__________</v>
          </cell>
          <cell r="G20" t="str">
            <v>__________</v>
          </cell>
        </row>
        <row r="21">
          <cell r="A21"/>
          <cell r="G21"/>
        </row>
        <row r="22">
          <cell r="A22"/>
        </row>
        <row r="23">
          <cell r="A23"/>
          <cell r="C23" t="str">
            <v>Represented by:</v>
          </cell>
        </row>
        <row r="24">
          <cell r="A24"/>
        </row>
        <row r="25">
          <cell r="A25">
            <v>14687.45</v>
          </cell>
          <cell r="C25" t="str">
            <v>Balance at 31st March 2015</v>
          </cell>
          <cell r="G25">
            <v>13553.19</v>
          </cell>
        </row>
        <row r="26">
          <cell r="A26">
            <v>-1134.2600000000002</v>
          </cell>
          <cell r="C26" t="str">
            <v>Excess of Income over Expenditure</v>
          </cell>
          <cell r="G26">
            <v>14192.029999999999</v>
          </cell>
        </row>
        <row r="27">
          <cell r="A27"/>
          <cell r="C27"/>
        </row>
        <row r="28">
          <cell r="A28"/>
        </row>
        <row r="29">
          <cell r="A29">
            <v>13553.19</v>
          </cell>
          <cell r="G29">
            <v>27745.22</v>
          </cell>
        </row>
        <row r="30">
          <cell r="A30" t="str">
            <v>__________</v>
          </cell>
          <cell r="G30" t="str">
            <v>__________</v>
          </cell>
        </row>
        <row r="31">
          <cell r="A31"/>
        </row>
        <row r="32">
          <cell r="A32"/>
        </row>
        <row r="33">
          <cell r="A33"/>
        </row>
        <row r="34">
          <cell r="A34"/>
          <cell r="C34" t="str">
            <v>The above statement represents fairly the financial position of the authority</v>
          </cell>
        </row>
      </sheetData>
      <sheetData sheetId="7"/>
      <sheetData sheetId="8">
        <row r="1">
          <cell r="D1" t="str">
            <v>31st March 2016</v>
          </cell>
        </row>
        <row r="5">
          <cell r="D5" t="str">
            <v>Current year</v>
          </cell>
        </row>
        <row r="7">
          <cell r="D7">
            <v>13553.19</v>
          </cell>
        </row>
        <row r="8">
          <cell r="D8"/>
        </row>
        <row r="9">
          <cell r="D9">
            <v>7739</v>
          </cell>
        </row>
        <row r="10">
          <cell r="D10"/>
        </row>
        <row r="11">
          <cell r="D11">
            <v>12842.439999999999</v>
          </cell>
        </row>
        <row r="12">
          <cell r="D12"/>
        </row>
        <row r="13">
          <cell r="D13">
            <v>2277.41</v>
          </cell>
        </row>
        <row r="14">
          <cell r="D14"/>
        </row>
        <row r="15">
          <cell r="D15">
            <v>0</v>
          </cell>
        </row>
        <row r="16">
          <cell r="D16"/>
        </row>
        <row r="17">
          <cell r="D17">
            <v>4112</v>
          </cell>
        </row>
        <row r="18">
          <cell r="D18"/>
        </row>
        <row r="19">
          <cell r="D19">
            <v>27745.22</v>
          </cell>
        </row>
        <row r="20">
          <cell r="D20"/>
        </row>
        <row r="21">
          <cell r="D21">
            <v>0</v>
          </cell>
        </row>
        <row r="22">
          <cell r="D22"/>
        </row>
        <row r="23">
          <cell r="D23">
            <v>26434.23</v>
          </cell>
        </row>
        <row r="24">
          <cell r="D24"/>
        </row>
        <row r="25">
          <cell r="D25">
            <v>19709.420000000002</v>
          </cell>
        </row>
        <row r="26">
          <cell r="D26"/>
        </row>
        <row r="27">
          <cell r="D27">
            <v>0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80"/>
  <sheetViews>
    <sheetView workbookViewId="0">
      <selection activeCell="C6" sqref="C6"/>
    </sheetView>
  </sheetViews>
  <sheetFormatPr defaultRowHeight="15" x14ac:dyDescent="0.2"/>
  <cols>
    <col min="1" max="1" width="19.21875" customWidth="1"/>
    <col min="2" max="2" width="2.21875" customWidth="1"/>
    <col min="3" max="3" width="18.77734375" customWidth="1"/>
    <col min="4" max="4" width="13.6640625" customWidth="1"/>
    <col min="16" max="16" width="9.88671875" bestFit="1" customWidth="1"/>
    <col min="19" max="19" width="9.88671875" bestFit="1" customWidth="1"/>
  </cols>
  <sheetData>
    <row r="2" spans="1:19" x14ac:dyDescent="0.2">
      <c r="A2" t="s">
        <v>103</v>
      </c>
      <c r="C2" t="s">
        <v>134</v>
      </c>
      <c r="J2" s="46" t="str">
        <f>C2&amp;" Parish Council"</f>
        <v>Piddington Parish Council</v>
      </c>
      <c r="K2" s="46"/>
      <c r="L2" s="46"/>
      <c r="M2" s="46"/>
      <c r="N2" s="46" t="s">
        <v>116</v>
      </c>
      <c r="P2" s="47">
        <f>DATE(C4,3,31)</f>
        <v>42825</v>
      </c>
      <c r="S2" s="47">
        <f>DATE(C4-1,3,31)</f>
        <v>42460</v>
      </c>
    </row>
    <row r="3" spans="1:19" x14ac:dyDescent="0.2">
      <c r="J3" s="46"/>
      <c r="K3" s="46"/>
      <c r="L3" s="46"/>
      <c r="M3" s="46"/>
      <c r="N3" s="46"/>
    </row>
    <row r="4" spans="1:19" x14ac:dyDescent="0.2">
      <c r="A4" t="s">
        <v>104</v>
      </c>
      <c r="C4">
        <v>2017</v>
      </c>
      <c r="J4" s="46" t="str">
        <f>"1st April "&amp;TEXT(C4-1,"0000")</f>
        <v>1st April 2016</v>
      </c>
      <c r="K4" s="46"/>
      <c r="L4" s="46" t="s">
        <v>112</v>
      </c>
      <c r="M4" s="46" t="str">
        <f>"31st March "&amp;TEXT(C4,"0000")</f>
        <v>31st March 2017</v>
      </c>
      <c r="N4" s="46"/>
      <c r="O4" s="46" t="str">
        <f>"31st March "&amp;TEXT(C4-1,"0000")</f>
        <v>31st March 2016</v>
      </c>
      <c r="Q4" s="46" t="str">
        <f>TEXT(C4-1,"0000")&amp;"/"&amp;TEXT(MOD(C4,100),"00")</f>
        <v>2016/17</v>
      </c>
    </row>
    <row r="6" spans="1:19" x14ac:dyDescent="0.2">
      <c r="A6" t="s">
        <v>109</v>
      </c>
      <c r="C6" s="31">
        <v>42825</v>
      </c>
    </row>
    <row r="7" spans="1:19" x14ac:dyDescent="0.2">
      <c r="A7" t="s">
        <v>182</v>
      </c>
      <c r="C7" s="31">
        <v>42794</v>
      </c>
      <c r="E7" t="s">
        <v>181</v>
      </c>
    </row>
    <row r="9" spans="1:19" x14ac:dyDescent="0.2">
      <c r="A9" s="36" t="s">
        <v>110</v>
      </c>
      <c r="C9" s="31">
        <v>42815</v>
      </c>
    </row>
    <row r="11" spans="1:19" x14ac:dyDescent="0.2">
      <c r="A11" s="36" t="s">
        <v>111</v>
      </c>
      <c r="C11" s="31">
        <v>42843</v>
      </c>
    </row>
    <row r="13" spans="1:19" x14ac:dyDescent="0.2">
      <c r="A13" s="36" t="s">
        <v>113</v>
      </c>
      <c r="C13" s="36" t="s">
        <v>114</v>
      </c>
    </row>
    <row r="14" spans="1:19" x14ac:dyDescent="0.2">
      <c r="C14" s="36" t="s">
        <v>115</v>
      </c>
    </row>
    <row r="19" spans="1:8" x14ac:dyDescent="0.2">
      <c r="A19" t="s">
        <v>105</v>
      </c>
      <c r="G19" t="s">
        <v>172</v>
      </c>
      <c r="H19" t="s">
        <v>173</v>
      </c>
    </row>
    <row r="20" spans="1:8" x14ac:dyDescent="0.2">
      <c r="G20" s="78" t="s">
        <v>174</v>
      </c>
      <c r="H20" s="36" t="s">
        <v>175</v>
      </c>
    </row>
    <row r="21" spans="1:8" x14ac:dyDescent="0.2">
      <c r="A21" t="s">
        <v>106</v>
      </c>
      <c r="B21" s="73">
        <v>1</v>
      </c>
      <c r="C21" t="s">
        <v>8</v>
      </c>
      <c r="D21" s="2" t="s">
        <v>8</v>
      </c>
      <c r="G21" s="79" t="s">
        <v>176</v>
      </c>
      <c r="H21" s="36" t="s">
        <v>177</v>
      </c>
    </row>
    <row r="22" spans="1:8" x14ac:dyDescent="0.2">
      <c r="B22" s="73">
        <v>2</v>
      </c>
      <c r="C22" t="s">
        <v>9</v>
      </c>
      <c r="D22" s="2" t="s">
        <v>13</v>
      </c>
    </row>
    <row r="23" spans="1:8" x14ac:dyDescent="0.2">
      <c r="B23" s="73">
        <v>3</v>
      </c>
      <c r="C23" s="36" t="s">
        <v>167</v>
      </c>
      <c r="D23" s="36" t="s">
        <v>168</v>
      </c>
    </row>
    <row r="24" spans="1:8" x14ac:dyDescent="0.2">
      <c r="B24" s="73">
        <v>4</v>
      </c>
      <c r="C24" t="s">
        <v>146</v>
      </c>
      <c r="D24" s="2"/>
    </row>
    <row r="25" spans="1:8" x14ac:dyDescent="0.2">
      <c r="B25" s="73">
        <v>5</v>
      </c>
      <c r="C25" t="s">
        <v>28</v>
      </c>
      <c r="D25" s="2" t="s">
        <v>147</v>
      </c>
    </row>
    <row r="26" spans="1:8" x14ac:dyDescent="0.2">
      <c r="B26" s="73">
        <v>6</v>
      </c>
    </row>
    <row r="27" spans="1:8" x14ac:dyDescent="0.2">
      <c r="B27" s="73">
        <v>7</v>
      </c>
      <c r="D27" s="2"/>
    </row>
    <row r="28" spans="1:8" x14ac:dyDescent="0.2">
      <c r="B28" s="73">
        <v>8</v>
      </c>
      <c r="D28" s="2" t="s">
        <v>22</v>
      </c>
    </row>
    <row r="29" spans="1:8" x14ac:dyDescent="0.2">
      <c r="B29" s="73">
        <v>9</v>
      </c>
      <c r="D29" s="2"/>
    </row>
    <row r="30" spans="1:8" ht="15" customHeight="1" x14ac:dyDescent="0.2">
      <c r="B30" s="73">
        <v>10</v>
      </c>
      <c r="C30" s="36" t="s">
        <v>157</v>
      </c>
      <c r="D30" s="2" t="s">
        <v>157</v>
      </c>
    </row>
    <row r="31" spans="1:8" x14ac:dyDescent="0.2">
      <c r="B31" s="73">
        <v>11</v>
      </c>
      <c r="C31" t="s">
        <v>10</v>
      </c>
      <c r="D31" s="2" t="s">
        <v>14</v>
      </c>
    </row>
    <row r="32" spans="1:8" x14ac:dyDescent="0.2">
      <c r="B32" s="73"/>
      <c r="D32" s="2"/>
    </row>
    <row r="33" spans="1:8" x14ac:dyDescent="0.2">
      <c r="B33" s="73"/>
      <c r="C33" t="s">
        <v>11</v>
      </c>
      <c r="D33" s="2"/>
    </row>
    <row r="34" spans="1:8" x14ac:dyDescent="0.2">
      <c r="B34" s="73"/>
      <c r="D34" s="2"/>
    </row>
    <row r="35" spans="1:8" x14ac:dyDescent="0.2">
      <c r="B35" s="73"/>
      <c r="D35" s="2"/>
    </row>
    <row r="36" spans="1:8" x14ac:dyDescent="0.2">
      <c r="B36" s="73"/>
    </row>
    <row r="37" spans="1:8" x14ac:dyDescent="0.2">
      <c r="A37" t="s">
        <v>107</v>
      </c>
      <c r="B37" s="73">
        <v>1</v>
      </c>
      <c r="C37" s="74" t="s">
        <v>135</v>
      </c>
      <c r="D37" t="s">
        <v>136</v>
      </c>
      <c r="F37" s="2"/>
      <c r="G37" s="73"/>
      <c r="H37" s="73"/>
    </row>
    <row r="38" spans="1:8" x14ac:dyDescent="0.2">
      <c r="B38" s="73">
        <v>2</v>
      </c>
      <c r="C38" s="2"/>
      <c r="D38" t="s">
        <v>137</v>
      </c>
      <c r="F38" s="2"/>
      <c r="G38" s="73"/>
      <c r="H38" s="73"/>
    </row>
    <row r="39" spans="1:8" x14ac:dyDescent="0.2">
      <c r="B39" s="73">
        <v>3</v>
      </c>
      <c r="C39" s="36"/>
      <c r="D39" s="82" t="s">
        <v>138</v>
      </c>
      <c r="F39" s="2"/>
      <c r="G39" s="73"/>
      <c r="H39" s="73"/>
    </row>
    <row r="40" spans="1:8" x14ac:dyDescent="0.2">
      <c r="B40" s="73">
        <v>4</v>
      </c>
      <c r="C40" s="36"/>
      <c r="D40" t="s">
        <v>139</v>
      </c>
      <c r="F40" s="2"/>
      <c r="G40" s="73"/>
      <c r="H40" s="73"/>
    </row>
    <row r="41" spans="1:8" x14ac:dyDescent="0.2">
      <c r="B41" s="73">
        <v>5</v>
      </c>
      <c r="C41" s="74" t="s">
        <v>164</v>
      </c>
      <c r="D41" t="s">
        <v>108</v>
      </c>
      <c r="F41" s="36"/>
      <c r="G41" s="73"/>
      <c r="H41" s="73"/>
    </row>
    <row r="42" spans="1:8" x14ac:dyDescent="0.2">
      <c r="B42" s="73">
        <v>6</v>
      </c>
      <c r="C42" s="2"/>
      <c r="D42" s="82" t="s">
        <v>140</v>
      </c>
      <c r="F42" s="36"/>
      <c r="G42" s="73"/>
      <c r="H42" s="73"/>
    </row>
    <row r="43" spans="1:8" x14ac:dyDescent="0.2">
      <c r="B43" s="73">
        <v>7</v>
      </c>
      <c r="C43" s="74" t="s">
        <v>165</v>
      </c>
      <c r="D43" t="s">
        <v>158</v>
      </c>
      <c r="F43" s="2"/>
      <c r="G43" s="73"/>
      <c r="H43" s="73"/>
    </row>
    <row r="44" spans="1:8" x14ac:dyDescent="0.2">
      <c r="B44" s="73">
        <v>8</v>
      </c>
      <c r="D44" t="s">
        <v>161</v>
      </c>
      <c r="F44" s="2"/>
      <c r="G44" s="73"/>
      <c r="H44" s="73"/>
    </row>
    <row r="45" spans="1:8" x14ac:dyDescent="0.2">
      <c r="B45" s="73">
        <v>9</v>
      </c>
      <c r="C45" s="2"/>
      <c r="D45" t="s">
        <v>19</v>
      </c>
      <c r="F45" s="2"/>
      <c r="G45" s="73"/>
      <c r="H45" s="73"/>
    </row>
    <row r="46" spans="1:8" x14ac:dyDescent="0.2">
      <c r="B46" s="73">
        <v>10</v>
      </c>
      <c r="C46" s="74" t="s">
        <v>159</v>
      </c>
      <c r="D46" t="s">
        <v>122</v>
      </c>
      <c r="F46" s="2"/>
      <c r="G46" s="73"/>
      <c r="H46" s="73"/>
    </row>
    <row r="47" spans="1:8" x14ac:dyDescent="0.2">
      <c r="B47" s="73">
        <v>11</v>
      </c>
      <c r="C47" s="2"/>
      <c r="D47" t="s">
        <v>141</v>
      </c>
      <c r="F47" s="2"/>
      <c r="G47" s="73"/>
      <c r="H47" s="73"/>
    </row>
    <row r="48" spans="1:8" x14ac:dyDescent="0.2">
      <c r="B48" s="73">
        <v>12</v>
      </c>
      <c r="C48" s="36"/>
      <c r="D48" t="s">
        <v>160</v>
      </c>
      <c r="F48" s="2"/>
      <c r="G48" s="73"/>
      <c r="H48" s="73"/>
    </row>
    <row r="49" spans="2:8" x14ac:dyDescent="0.2">
      <c r="B49" s="73">
        <v>13</v>
      </c>
      <c r="C49" s="2"/>
      <c r="D49" t="s">
        <v>154</v>
      </c>
      <c r="F49" s="2"/>
      <c r="G49" s="73"/>
      <c r="H49" s="73"/>
    </row>
    <row r="50" spans="2:8" x14ac:dyDescent="0.2">
      <c r="B50" s="73">
        <v>14</v>
      </c>
      <c r="C50" s="2"/>
      <c r="D50" t="s">
        <v>142</v>
      </c>
      <c r="F50" s="2"/>
      <c r="G50" s="73"/>
      <c r="H50" s="73"/>
    </row>
    <row r="51" spans="2:8" x14ac:dyDescent="0.2">
      <c r="B51" s="73">
        <v>15</v>
      </c>
      <c r="C51" s="92" t="s">
        <v>256</v>
      </c>
      <c r="D51" t="s">
        <v>253</v>
      </c>
      <c r="F51" s="2"/>
      <c r="G51" s="73"/>
      <c r="H51" s="73"/>
    </row>
    <row r="52" spans="2:8" x14ac:dyDescent="0.2">
      <c r="B52" s="73">
        <v>16</v>
      </c>
      <c r="D52" t="s">
        <v>145</v>
      </c>
      <c r="F52" s="2"/>
      <c r="G52" s="73"/>
      <c r="H52" s="73"/>
    </row>
    <row r="53" spans="2:8" x14ac:dyDescent="0.2">
      <c r="B53" s="73">
        <v>17</v>
      </c>
      <c r="F53" s="2"/>
      <c r="G53" s="73"/>
      <c r="H53" s="73"/>
    </row>
    <row r="54" spans="2:8" x14ac:dyDescent="0.2">
      <c r="B54" s="73">
        <v>18</v>
      </c>
      <c r="D54" s="36" t="s">
        <v>169</v>
      </c>
      <c r="F54" s="2"/>
      <c r="G54" s="73"/>
      <c r="H54" s="73"/>
    </row>
    <row r="55" spans="2:8" x14ac:dyDescent="0.2">
      <c r="B55" s="73">
        <v>19</v>
      </c>
      <c r="D55" t="s">
        <v>170</v>
      </c>
      <c r="F55" s="2"/>
      <c r="G55" s="73"/>
      <c r="H55" s="73"/>
    </row>
    <row r="56" spans="2:8" x14ac:dyDescent="0.2">
      <c r="B56" s="73">
        <v>20</v>
      </c>
      <c r="D56" t="s">
        <v>20</v>
      </c>
      <c r="F56" s="2"/>
      <c r="G56" s="73"/>
      <c r="H56" s="73"/>
    </row>
    <row r="57" spans="2:8" ht="30" x14ac:dyDescent="0.2">
      <c r="B57" s="73">
        <v>21</v>
      </c>
      <c r="D57" s="91" t="s">
        <v>143</v>
      </c>
      <c r="F57" s="2"/>
      <c r="G57" s="73"/>
      <c r="H57" s="73"/>
    </row>
    <row r="58" spans="2:8" x14ac:dyDescent="0.2">
      <c r="B58" s="73">
        <v>22</v>
      </c>
      <c r="D58" s="91" t="s">
        <v>144</v>
      </c>
      <c r="F58" s="2"/>
      <c r="G58" s="73"/>
      <c r="H58" s="73"/>
    </row>
    <row r="59" spans="2:8" x14ac:dyDescent="0.2">
      <c r="B59" s="73">
        <v>23</v>
      </c>
      <c r="D59" s="81" t="s">
        <v>242</v>
      </c>
      <c r="F59" s="2"/>
      <c r="G59" s="73"/>
      <c r="H59" s="73"/>
    </row>
    <row r="60" spans="2:8" x14ac:dyDescent="0.2">
      <c r="B60" s="73">
        <v>24</v>
      </c>
      <c r="D60" t="s">
        <v>146</v>
      </c>
      <c r="F60" s="2"/>
      <c r="G60" s="73"/>
      <c r="H60" s="73"/>
    </row>
    <row r="61" spans="2:8" x14ac:dyDescent="0.2">
      <c r="B61" s="73">
        <v>25</v>
      </c>
      <c r="C61" s="75" t="s">
        <v>147</v>
      </c>
      <c r="D61" t="s">
        <v>148</v>
      </c>
      <c r="F61" s="2"/>
      <c r="G61" s="73"/>
      <c r="H61" s="73"/>
    </row>
    <row r="62" spans="2:8" x14ac:dyDescent="0.2">
      <c r="B62" s="73">
        <v>26</v>
      </c>
      <c r="C62" s="75" t="s">
        <v>157</v>
      </c>
      <c r="D62" t="s">
        <v>157</v>
      </c>
      <c r="F62" s="36"/>
      <c r="G62" s="73"/>
      <c r="H62" s="73"/>
    </row>
    <row r="63" spans="2:8" x14ac:dyDescent="0.2">
      <c r="B63" s="73">
        <v>27</v>
      </c>
      <c r="C63" s="75" t="s">
        <v>149</v>
      </c>
      <c r="D63" t="s">
        <v>121</v>
      </c>
      <c r="F63" s="2"/>
      <c r="G63" s="73"/>
      <c r="H63" s="73"/>
    </row>
    <row r="64" spans="2:8" x14ac:dyDescent="0.2">
      <c r="B64" s="73">
        <v>28</v>
      </c>
      <c r="D64" s="36" t="s">
        <v>178</v>
      </c>
      <c r="F64" s="2"/>
      <c r="G64" s="73"/>
      <c r="H64" s="73"/>
    </row>
    <row r="65" spans="2:8" x14ac:dyDescent="0.2">
      <c r="B65" s="73">
        <v>29</v>
      </c>
      <c r="D65" s="60" t="s">
        <v>151</v>
      </c>
      <c r="F65" s="2"/>
      <c r="G65" s="73"/>
      <c r="H65" s="73"/>
    </row>
    <row r="66" spans="2:8" x14ac:dyDescent="0.2">
      <c r="B66" s="73">
        <v>30</v>
      </c>
      <c r="D66" s="60" t="s">
        <v>150</v>
      </c>
      <c r="F66" s="2"/>
      <c r="G66" s="73"/>
      <c r="H66" s="73"/>
    </row>
    <row r="67" spans="2:8" x14ac:dyDescent="0.2">
      <c r="B67" s="73">
        <v>31</v>
      </c>
      <c r="C67" s="75" t="s">
        <v>29</v>
      </c>
      <c r="D67" t="s">
        <v>162</v>
      </c>
      <c r="F67" s="2"/>
      <c r="G67" s="73"/>
      <c r="H67" s="73"/>
    </row>
    <row r="68" spans="2:8" x14ac:dyDescent="0.2">
      <c r="B68" s="73">
        <v>32</v>
      </c>
      <c r="C68" s="75" t="s">
        <v>163</v>
      </c>
      <c r="D68" s="80" t="s">
        <v>171</v>
      </c>
      <c r="F68" s="2"/>
    </row>
    <row r="69" spans="2:8" x14ac:dyDescent="0.2">
      <c r="B69" s="73">
        <v>33</v>
      </c>
      <c r="D69" s="80" t="s">
        <v>254</v>
      </c>
      <c r="F69" s="2"/>
      <c r="G69" s="73"/>
      <c r="H69" s="73"/>
    </row>
    <row r="70" spans="2:8" x14ac:dyDescent="0.2">
      <c r="B70" s="73">
        <v>34</v>
      </c>
      <c r="F70" s="2"/>
      <c r="G70" s="73"/>
      <c r="H70" s="73"/>
    </row>
    <row r="71" spans="2:8" x14ac:dyDescent="0.2">
      <c r="B71" s="73">
        <v>35</v>
      </c>
      <c r="F71" s="73"/>
      <c r="G71" s="73"/>
      <c r="H71" s="73"/>
    </row>
    <row r="72" spans="2:8" x14ac:dyDescent="0.2">
      <c r="B72" s="77">
        <v>36</v>
      </c>
      <c r="F72" s="73"/>
      <c r="G72" s="73"/>
      <c r="H72" s="73"/>
    </row>
    <row r="73" spans="2:8" x14ac:dyDescent="0.2">
      <c r="B73" s="77">
        <v>37</v>
      </c>
      <c r="F73" s="73"/>
      <c r="G73" s="73"/>
      <c r="H73" s="73"/>
    </row>
    <row r="74" spans="2:8" x14ac:dyDescent="0.2">
      <c r="B74" s="73"/>
      <c r="F74" s="73"/>
      <c r="G74" s="73"/>
      <c r="H74" s="73"/>
    </row>
    <row r="75" spans="2:8" x14ac:dyDescent="0.2">
      <c r="B75" s="73"/>
      <c r="D75" t="s">
        <v>21</v>
      </c>
      <c r="F75" s="73"/>
      <c r="G75" s="73"/>
      <c r="H75" s="73"/>
    </row>
    <row r="76" spans="2:8" x14ac:dyDescent="0.2">
      <c r="F76" s="73"/>
      <c r="G76" s="73"/>
      <c r="H76" s="73"/>
    </row>
    <row r="77" spans="2:8" x14ac:dyDescent="0.2">
      <c r="F77" s="73"/>
      <c r="G77" s="73"/>
      <c r="H77" s="73"/>
    </row>
    <row r="78" spans="2:8" x14ac:dyDescent="0.2">
      <c r="F78" s="73"/>
      <c r="G78" s="73"/>
      <c r="H78" s="73"/>
    </row>
    <row r="79" spans="2:8" x14ac:dyDescent="0.2">
      <c r="F79" s="73"/>
      <c r="G79" s="73"/>
      <c r="H79" s="73"/>
    </row>
    <row r="80" spans="2:8" x14ac:dyDescent="0.2">
      <c r="F80" s="73"/>
      <c r="G80" s="73"/>
      <c r="H80" s="73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3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>
      <selection activeCell="B3" sqref="B3"/>
    </sheetView>
  </sheetViews>
  <sheetFormatPr defaultRowHeight="15" x14ac:dyDescent="0.2"/>
  <cols>
    <col min="1" max="1" width="6.21875" customWidth="1"/>
    <col min="2" max="2" width="9.33203125" customWidth="1"/>
    <col min="3" max="3" width="5.21875" customWidth="1"/>
    <col min="4" max="4" width="19.109375" customWidth="1"/>
    <col min="5" max="5" width="8" customWidth="1"/>
    <col min="6" max="6" width="16.88671875" customWidth="1"/>
  </cols>
  <sheetData>
    <row r="1" spans="1:7" ht="15.75" x14ac:dyDescent="0.25">
      <c r="A1" s="11" t="str">
        <f>Settings!J2</f>
        <v>Piddington Parish Council</v>
      </c>
      <c r="B1" s="11"/>
      <c r="F1" s="87" t="s">
        <v>123</v>
      </c>
    </row>
    <row r="3" spans="1:7" x14ac:dyDescent="0.2">
      <c r="E3" s="48" t="s">
        <v>125</v>
      </c>
      <c r="F3" s="86">
        <f>Settings!$C$11</f>
        <v>42843</v>
      </c>
    </row>
    <row r="5" spans="1:7" x14ac:dyDescent="0.2">
      <c r="A5" s="36" t="s">
        <v>124</v>
      </c>
      <c r="B5" s="36"/>
      <c r="F5" s="54">
        <f ca="1">SUM(F7:F19)</f>
        <v>1256.5999999999999</v>
      </c>
    </row>
    <row r="7" spans="1:7" ht="12" customHeight="1" x14ac:dyDescent="0.2">
      <c r="A7" s="24"/>
      <c r="B7" s="55">
        <f ca="1">IF(Worksheet!C2=0,"",Worksheet!C2)</f>
        <v>42815</v>
      </c>
      <c r="D7" s="24" t="str">
        <f ca="1">IF(Worksheet!D2=0,"",IF(Worksheet!G2="Cancelled",Worksheet!G2,Worksheet!D2))</f>
        <v>PVH</v>
      </c>
      <c r="E7" s="24">
        <f ca="1">IF(Worksheet!F2=0,"",Worksheet!F2)</f>
        <v>100235</v>
      </c>
      <c r="F7" s="56">
        <f ca="1">IF(Worksheet!H2=0,"",Worksheet!H2)</f>
        <v>20</v>
      </c>
      <c r="G7" s="24"/>
    </row>
    <row r="8" spans="1:7" ht="12" customHeight="1" x14ac:dyDescent="0.2">
      <c r="A8" s="24"/>
      <c r="B8" s="55">
        <f ca="1">IF(Worksheet!C3=0,"",Worksheet!C3)</f>
        <v>42815</v>
      </c>
      <c r="D8" s="24" t="str">
        <f ca="1">IF(Worksheet!D3=0,"",IF(Worksheet!G3="Cancelled",Worksheet!G3,Worksheet!D3))</f>
        <v>HMRC</v>
      </c>
      <c r="E8" s="24">
        <f ca="1">IF(Worksheet!F3=0,"",Worksheet!F3)</f>
        <v>100236</v>
      </c>
      <c r="F8" s="56">
        <f ca="1">IF(Worksheet!H3=0,"",Worksheet!H3)</f>
        <v>46</v>
      </c>
      <c r="G8" s="24"/>
    </row>
    <row r="9" spans="1:7" ht="12" customHeight="1" x14ac:dyDescent="0.2">
      <c r="A9" s="24"/>
      <c r="B9" s="55">
        <f ca="1">IF(Worksheet!C4=0,"",Worksheet!C4)</f>
        <v>42815</v>
      </c>
      <c r="D9" s="24" t="str">
        <f ca="1">IF(Worksheet!D4=0,"",IF(Worksheet!G4="Cancelled",Worksheet!G4,Worksheet!D4))</f>
        <v>Mrs A Davies</v>
      </c>
      <c r="E9" s="24">
        <f ca="1">IF(Worksheet!F4=0,"",Worksheet!F4)</f>
        <v>100237</v>
      </c>
      <c r="F9" s="56">
        <f ca="1">IF(Worksheet!H4=0,"",Worksheet!H4)</f>
        <v>230.6</v>
      </c>
      <c r="G9" s="24"/>
    </row>
    <row r="10" spans="1:7" ht="12" customHeight="1" x14ac:dyDescent="0.2">
      <c r="A10" s="24"/>
      <c r="B10" s="55">
        <f ca="1">IF(Worksheet!C5=0,"",Worksheet!C5)</f>
        <v>42815</v>
      </c>
      <c r="D10" s="24" t="str">
        <f ca="1">IF(Worksheet!D5=0,"",IF(Worksheet!G5="Cancelled",Worksheet!G5,Worksheet!D5))</f>
        <v>M Rudge Tree Services</v>
      </c>
      <c r="E10" s="24">
        <f ca="1">IF(Worksheet!F5=0,"",Worksheet!F5)</f>
        <v>100238</v>
      </c>
      <c r="F10" s="56">
        <f ca="1">IF(Worksheet!H5=0,"",Worksheet!H5)</f>
        <v>960</v>
      </c>
      <c r="G10" s="24"/>
    </row>
    <row r="11" spans="1:7" ht="12" customHeight="1" x14ac:dyDescent="0.2">
      <c r="A11" s="24"/>
      <c r="B11" s="55" t="str">
        <f ca="1">IF(Worksheet!C6=0,"",Worksheet!C6)</f>
        <v/>
      </c>
      <c r="D11" s="24" t="str">
        <f ca="1">IF(Worksheet!D6=0,"",IF(Worksheet!G6="Cancelled",Worksheet!G6,Worksheet!D6))</f>
        <v/>
      </c>
      <c r="E11" s="24" t="str">
        <f ca="1">IF(Worksheet!F6=0,"",Worksheet!F6)</f>
        <v/>
      </c>
      <c r="F11" s="56" t="str">
        <f ca="1">IF(Worksheet!H6=0,"",Worksheet!H6)</f>
        <v/>
      </c>
      <c r="G11" s="24"/>
    </row>
    <row r="12" spans="1:7" ht="12" customHeight="1" x14ac:dyDescent="0.2">
      <c r="A12" s="24"/>
      <c r="B12" s="55" t="str">
        <f ca="1">IF(Worksheet!C7=0,"",Worksheet!C7)</f>
        <v/>
      </c>
      <c r="D12" s="24" t="str">
        <f ca="1">IF(Worksheet!D7=0,"",IF(Worksheet!G7="Cancelled",Worksheet!G7,Worksheet!D7))</f>
        <v/>
      </c>
      <c r="E12" s="24" t="str">
        <f ca="1">IF(Worksheet!F7=0,"",Worksheet!F7)</f>
        <v/>
      </c>
      <c r="F12" s="56" t="str">
        <f ca="1">IF(Worksheet!H7=0,"",Worksheet!H7)</f>
        <v/>
      </c>
      <c r="G12" s="24"/>
    </row>
    <row r="13" spans="1:7" ht="12" customHeight="1" x14ac:dyDescent="0.2">
      <c r="A13" s="24"/>
      <c r="B13" s="55" t="str">
        <f ca="1">IF(Worksheet!C8=0,"",Worksheet!C8)</f>
        <v/>
      </c>
      <c r="D13" s="24" t="str">
        <f ca="1">IF(Worksheet!D8=0,"",IF(Worksheet!G8="Cancelled",Worksheet!G8,Worksheet!D8))</f>
        <v/>
      </c>
      <c r="E13" s="24" t="str">
        <f ca="1">IF(Worksheet!F8=0,"",Worksheet!F8)</f>
        <v/>
      </c>
      <c r="F13" s="56" t="str">
        <f ca="1">IF(Worksheet!H8=0,"",Worksheet!H8)</f>
        <v/>
      </c>
      <c r="G13" s="24"/>
    </row>
    <row r="14" spans="1:7" ht="12" customHeight="1" x14ac:dyDescent="0.2">
      <c r="A14" s="24"/>
      <c r="B14" s="55" t="str">
        <f ca="1">IF(Worksheet!C9=0,"",Worksheet!C9)</f>
        <v/>
      </c>
      <c r="D14" s="24" t="str">
        <f ca="1">IF(Worksheet!D9=0,"",IF(Worksheet!G9="Cancelled",Worksheet!G9,Worksheet!D9))</f>
        <v/>
      </c>
      <c r="E14" s="24" t="str">
        <f ca="1">IF(Worksheet!F9=0,"",Worksheet!F9)</f>
        <v/>
      </c>
      <c r="F14" s="56" t="str">
        <f ca="1">IF(Worksheet!H9=0,"",Worksheet!H9)</f>
        <v/>
      </c>
      <c r="G14" s="24"/>
    </row>
    <row r="15" spans="1:7" ht="12" customHeight="1" x14ac:dyDescent="0.2">
      <c r="A15" s="24"/>
      <c r="B15" s="55" t="str">
        <f ca="1">IF(Worksheet!C10=0,"",Worksheet!C10)</f>
        <v/>
      </c>
      <c r="D15" s="24" t="str">
        <f ca="1">IF(Worksheet!D10=0,"",IF(Worksheet!G10="Cancelled",Worksheet!G10,Worksheet!D10))</f>
        <v/>
      </c>
      <c r="E15" s="24" t="str">
        <f ca="1">IF(Worksheet!F10=0,"",Worksheet!F10)</f>
        <v/>
      </c>
      <c r="F15" s="56" t="str">
        <f ca="1">IF(Worksheet!H10=0,"",Worksheet!H10)</f>
        <v/>
      </c>
      <c r="G15" s="24"/>
    </row>
    <row r="16" spans="1:7" ht="12" customHeight="1" x14ac:dyDescent="0.2">
      <c r="A16" s="24"/>
      <c r="B16" s="55" t="str">
        <f ca="1">IF(Worksheet!C11=0,"",Worksheet!C11)</f>
        <v/>
      </c>
      <c r="D16" s="24" t="str">
        <f ca="1">IF(Worksheet!D11=0,"",IF(Worksheet!G11="Cancelled",Worksheet!G11,Worksheet!D11))</f>
        <v/>
      </c>
      <c r="E16" s="24" t="str">
        <f ca="1">IF(Worksheet!F11=0,"",Worksheet!F11)</f>
        <v/>
      </c>
      <c r="F16" s="56" t="str">
        <f ca="1">IF(Worksheet!H11=0,"",Worksheet!H11)</f>
        <v/>
      </c>
      <c r="G16" s="24"/>
    </row>
    <row r="17" spans="1:7" ht="12" customHeight="1" x14ac:dyDescent="0.2">
      <c r="A17" s="24"/>
      <c r="B17" s="55" t="str">
        <f ca="1">IF(Worksheet!C12=0,"",Worksheet!C12)</f>
        <v/>
      </c>
      <c r="D17" s="24" t="str">
        <f ca="1">IF(Worksheet!D12=0,"",IF(Worksheet!G12="Cancelled",Worksheet!G12,Worksheet!D12))</f>
        <v/>
      </c>
      <c r="E17" s="24" t="str">
        <f ca="1">IF(Worksheet!F12=0,"",Worksheet!F12)</f>
        <v/>
      </c>
      <c r="F17" s="56" t="str">
        <f ca="1">IF(Worksheet!H12=0,"",Worksheet!H12)</f>
        <v/>
      </c>
      <c r="G17" s="24"/>
    </row>
    <row r="18" spans="1:7" ht="12" customHeight="1" x14ac:dyDescent="0.2">
      <c r="A18" s="24"/>
      <c r="B18" s="55" t="str">
        <f ca="1">IF(Worksheet!C13=0,"",IF(Worksheet!C33=0,Worksheet!C13,"+ "&amp;Worksheet!C33+1&amp;" more"))</f>
        <v/>
      </c>
      <c r="D18" s="24" t="str">
        <f ca="1">IF(OR(Worksheet!D13=0,Worksheet!C$33&gt;0),"",IF(Worksheet!G13="Cancelled",Worksheet!G13,Worksheet!D13))</f>
        <v/>
      </c>
      <c r="E18" s="24" t="str">
        <f ca="1">IF(OR(Worksheet!F13=0,Worksheet!C$33&gt;0),"",Worksheet!F13)</f>
        <v/>
      </c>
      <c r="F18" s="56" t="str">
        <f ca="1">IF(Worksheet!H33=0,IF(Worksheet!H12=0,"",Worksheet!H12),Worksheet!H33)</f>
        <v/>
      </c>
      <c r="G18" s="24"/>
    </row>
    <row r="19" spans="1:7" ht="12" customHeight="1" x14ac:dyDescent="0.2">
      <c r="A19" s="24"/>
      <c r="B19" s="55"/>
      <c r="D19" s="24"/>
      <c r="E19" s="24"/>
      <c r="F19" s="56"/>
      <c r="G19" s="24"/>
    </row>
    <row r="20" spans="1:7" x14ac:dyDescent="0.2">
      <c r="A20" s="36" t="s">
        <v>180</v>
      </c>
      <c r="B20" s="36"/>
      <c r="F20" s="54">
        <f ca="1">SUM(F22:F28)</f>
        <v>1316.78</v>
      </c>
    </row>
    <row r="22" spans="1:7" ht="12" customHeight="1" x14ac:dyDescent="0.2">
      <c r="A22" s="24"/>
      <c r="B22" s="55">
        <f ca="1">IF(Worksheet!C37=0,"",Worksheet!C37)</f>
        <v>42813</v>
      </c>
      <c r="D22" s="24" t="str">
        <f ca="1">IF(Worksheet!D37=0,"",Worksheet!D37)</f>
        <v>Bank</v>
      </c>
      <c r="E22" s="24"/>
      <c r="F22" s="56">
        <f ca="1">IF(Worksheet!G37+Worksheet!H37=0,"",Worksheet!G37+Worksheet!H37)</f>
        <v>0.28000000000000003</v>
      </c>
      <c r="G22" s="24"/>
    </row>
    <row r="23" spans="1:7" ht="12" customHeight="1" x14ac:dyDescent="0.2">
      <c r="A23" s="24"/>
      <c r="B23" s="55">
        <f ca="1">IF(Worksheet!C38=0,"",Worksheet!C38)</f>
        <v>42802</v>
      </c>
      <c r="D23" s="24" t="str">
        <f ca="1">IF(Worksheet!D38=0,"",Worksheet!D38)</f>
        <v>CDC</v>
      </c>
      <c r="E23" s="24"/>
      <c r="F23" s="56">
        <f ca="1">IF(Worksheet!G38+Worksheet!H38=0,"",Worksheet!G38+Worksheet!H38)</f>
        <v>1316.5</v>
      </c>
      <c r="G23" s="24"/>
    </row>
    <row r="24" spans="1:7" ht="12" customHeight="1" x14ac:dyDescent="0.2">
      <c r="A24" s="24"/>
      <c r="B24" s="55" t="str">
        <f ca="1">IF(Worksheet!C39=0,"",Worksheet!C39)</f>
        <v/>
      </c>
      <c r="D24" s="24" t="str">
        <f ca="1">IF(Worksheet!D39=0,"",Worksheet!D39)</f>
        <v/>
      </c>
      <c r="E24" s="24"/>
      <c r="F24" s="56" t="str">
        <f ca="1">IF(Worksheet!G39+Worksheet!H39=0,"",Worksheet!G39+Worksheet!H39)</f>
        <v/>
      </c>
      <c r="G24" s="24"/>
    </row>
    <row r="25" spans="1:7" ht="12" customHeight="1" x14ac:dyDescent="0.2">
      <c r="A25" s="24"/>
      <c r="B25" s="55" t="str">
        <f ca="1">IF(Worksheet!C40=0,"",Worksheet!C40)</f>
        <v/>
      </c>
      <c r="D25" s="24" t="str">
        <f ca="1">IF(Worksheet!D40=0,"",Worksheet!D40)</f>
        <v/>
      </c>
      <c r="E25" s="24"/>
      <c r="F25" s="56" t="str">
        <f ca="1">IF(Worksheet!G40+Worksheet!H40=0,"",Worksheet!G40+Worksheet!H40)</f>
        <v/>
      </c>
      <c r="G25" s="24"/>
    </row>
    <row r="26" spans="1:7" ht="12" customHeight="1" x14ac:dyDescent="0.2">
      <c r="A26" s="24"/>
      <c r="B26" s="55" t="str">
        <f ca="1">IF(Worksheet!C41=0,"",Worksheet!C41)</f>
        <v/>
      </c>
      <c r="D26" s="24" t="str">
        <f ca="1">IF(Worksheet!D41=0,"",Worksheet!D41)</f>
        <v/>
      </c>
      <c r="E26" s="24"/>
      <c r="F26" s="56" t="str">
        <f ca="1">IF(Worksheet!G41+Worksheet!H41=0,"",Worksheet!G41+Worksheet!H41)</f>
        <v/>
      </c>
      <c r="G26" s="24"/>
    </row>
    <row r="27" spans="1:7" ht="12" customHeight="1" x14ac:dyDescent="0.2">
      <c r="A27" s="24"/>
      <c r="B27" s="55" t="str">
        <f ca="1">IF(Worksheet!C42=0,"",IF(Worksheet!C58=0,Worksheet!C42,"+ "&amp;Worksheet!C58+1&amp;" more"))</f>
        <v/>
      </c>
      <c r="D27" s="24" t="str">
        <f ca="1">IF(OR(Worksheet!D42=0,Worksheet!C58&gt;0),"",Worksheet!D42)</f>
        <v/>
      </c>
      <c r="E27" s="24"/>
      <c r="F27" s="56" t="str">
        <f ca="1">IF(Worksheet!H58=0,IF(Worksheet!G41+Worksheet!H41=0,"",Worksheet!G41+Worksheet!H41),Worksheet!H58)</f>
        <v/>
      </c>
      <c r="G27" s="24"/>
    </row>
    <row r="28" spans="1:7" ht="12" customHeight="1" x14ac:dyDescent="0.2">
      <c r="A28" s="24"/>
      <c r="B28" s="55"/>
      <c r="D28" s="24"/>
      <c r="E28" s="24"/>
      <c r="F28" s="56"/>
      <c r="G28" s="24"/>
    </row>
    <row r="29" spans="1:7" x14ac:dyDescent="0.2">
      <c r="A29" s="36" t="s">
        <v>126</v>
      </c>
      <c r="B29" s="36"/>
      <c r="E29" s="48" t="s">
        <v>127</v>
      </c>
      <c r="F29" s="53">
        <f>Settings!C6</f>
        <v>42825</v>
      </c>
    </row>
    <row r="30" spans="1:7" x14ac:dyDescent="0.2">
      <c r="F30" s="31"/>
    </row>
    <row r="31" spans="1:7" x14ac:dyDescent="0.2">
      <c r="D31" s="36" t="s">
        <v>128</v>
      </c>
      <c r="F31" s="54">
        <f>IF(Cash!D23+Cash!E23=0,Cash!D29,"Not reconciled")</f>
        <v>9013.33</v>
      </c>
    </row>
    <row r="32" spans="1:7" x14ac:dyDescent="0.2">
      <c r="D32" s="36" t="s">
        <v>115</v>
      </c>
      <c r="F32" s="54">
        <f>IF(Cash!D23+Cash!E23=0,Cash!E29,"Not reconciled")</f>
        <v>16919.91</v>
      </c>
    </row>
    <row r="34" spans="1:7" x14ac:dyDescent="0.2">
      <c r="B34" s="36" t="s">
        <v>129</v>
      </c>
    </row>
    <row r="35" spans="1:7" x14ac:dyDescent="0.2">
      <c r="C35" s="36"/>
    </row>
    <row r="36" spans="1:7" ht="12" customHeight="1" x14ac:dyDescent="0.2">
      <c r="B36" s="24" t="s">
        <v>14</v>
      </c>
      <c r="C36" s="88" t="str">
        <f ca="1">IF(ISNA(Worksheet!$R2),"None","")</f>
        <v>None</v>
      </c>
      <c r="D36" s="24" t="str">
        <f ca="1">IF(ISNA(Worksheet!$R2),"",OFFSET(Receipts!$A$10,Worksheet!$Q3-2,1))</f>
        <v/>
      </c>
      <c r="E36" s="24"/>
      <c r="F36" s="56" t="str">
        <f ca="1">IF(ISNA(Worksheet!$R2),"",SUM(OFFSET(Receipts!$A$10,Worksheet!$Q3-2,4,1,2)))</f>
        <v/>
      </c>
      <c r="G36" s="24"/>
    </row>
    <row r="37" spans="1:7" ht="12" customHeight="1" x14ac:dyDescent="0.2">
      <c r="A37" s="24"/>
      <c r="B37" s="24"/>
      <c r="C37" s="55"/>
      <c r="D37" s="24" t="str">
        <f ca="1">IF(ISNA(Worksheet!$R3),"",OFFSET(Receipts!$A$10,Worksheet!$Q4-2,1))</f>
        <v/>
      </c>
      <c r="E37" s="24"/>
      <c r="F37" s="56" t="str">
        <f ca="1">IF(ISNA(Worksheet!$R3),"",SUM(OFFSET(Receipts!$A$10,Worksheet!$Q4-2,4,1,2)))</f>
        <v/>
      </c>
      <c r="G37" s="24"/>
    </row>
    <row r="38" spans="1:7" ht="12" customHeight="1" x14ac:dyDescent="0.2">
      <c r="A38" s="24"/>
      <c r="B38" s="24"/>
      <c r="C38" s="55"/>
      <c r="D38" s="24" t="str">
        <f ca="1">IF(ISNA(Worksheet!$R4),"",OFFSET(Receipts!$A$10,Worksheet!$Q5-2,1))</f>
        <v/>
      </c>
      <c r="E38" s="24"/>
      <c r="F38" s="56" t="str">
        <f ca="1">IF(ISNA(Worksheet!$R4),"",SUM(OFFSET(Receipts!$A$10,Worksheet!$Q5-2,4,1,2)))</f>
        <v/>
      </c>
      <c r="G38" s="24"/>
    </row>
    <row r="39" spans="1:7" ht="12" customHeight="1" x14ac:dyDescent="0.2">
      <c r="A39" s="24"/>
      <c r="B39" s="24"/>
      <c r="C39" s="55"/>
      <c r="D39" s="24" t="str">
        <f ca="1">IF(ISNA(Worksheet!$R5),"",IF(ISNA(Worksheet!$R6),OFFSET(Receipts!$A$10,Worksheet!$Q6-2,1),"+ "&amp;COUNT(Worksheet!Q6:Q21)&amp;" more"))</f>
        <v/>
      </c>
      <c r="E39" s="24"/>
      <c r="F39" s="56" t="str">
        <f ca="1">IF(ISNA(Worksheet!$R5),"",IF(ISNA(Worksheet!$R6),SUM(OFFSET(Receipts!$A$10,Worksheet!$Q6-2,4,1,2)),SUM(Worksheet!S6:S20)))</f>
        <v/>
      </c>
      <c r="G39" s="24"/>
    </row>
    <row r="40" spans="1:7" ht="12" customHeight="1" x14ac:dyDescent="0.2">
      <c r="A40" s="24"/>
      <c r="B40" s="24"/>
      <c r="C40" s="55"/>
      <c r="D40" s="24"/>
      <c r="E40" s="24"/>
      <c r="F40" s="56"/>
      <c r="G40" s="24"/>
    </row>
    <row r="41" spans="1:7" ht="12" customHeight="1" x14ac:dyDescent="0.2">
      <c r="B41" s="24" t="s">
        <v>23</v>
      </c>
      <c r="C41" s="88" t="str">
        <f ca="1">IF(ISNA(Worksheet!$M2),"None","")</f>
        <v/>
      </c>
      <c r="D41" s="24" t="str">
        <f ca="1">IF(ISNA(Worksheet!$M2),"",OFFSET(Payments!$A$11,Worksheet!$L3-2,1))</f>
        <v>PVH</v>
      </c>
      <c r="E41" s="24"/>
      <c r="F41" s="56">
        <f ca="1">IF(ISNA(Worksheet!$M2),"",OFFSET(Payments!$A$11,Worksheet!$L3-2,5))</f>
        <v>20</v>
      </c>
      <c r="G41" s="24"/>
    </row>
    <row r="42" spans="1:7" ht="12" customHeight="1" x14ac:dyDescent="0.2">
      <c r="A42" s="24"/>
      <c r="B42" s="24"/>
      <c r="C42" s="55"/>
      <c r="D42" s="24" t="str">
        <f ca="1">IF(ISNA(Worksheet!$M3),"",OFFSET(Payments!$A$11,Worksheet!$L4-2,1))</f>
        <v/>
      </c>
      <c r="E42" s="24"/>
      <c r="F42" s="56" t="str">
        <f ca="1">IF(ISNA(Worksheet!$M3),"",OFFSET(Payments!$A$11,Worksheet!$L4-2,5))</f>
        <v/>
      </c>
      <c r="G42" s="24"/>
    </row>
    <row r="43" spans="1:7" ht="12" customHeight="1" x14ac:dyDescent="0.2">
      <c r="A43" s="24"/>
      <c r="B43" s="24"/>
      <c r="C43" s="55"/>
      <c r="D43" s="24" t="str">
        <f ca="1">IF(ISNA(Worksheet!$M4),"",OFFSET(Payments!$A$11,Worksheet!$L5-2,1))</f>
        <v/>
      </c>
      <c r="E43" s="24"/>
      <c r="F43" s="56" t="str">
        <f ca="1">IF(ISNA(Worksheet!$M4),"",OFFSET(Payments!$A$11,Worksheet!$L5-2,5))</f>
        <v/>
      </c>
      <c r="G43" s="24"/>
    </row>
    <row r="44" spans="1:7" ht="12" customHeight="1" x14ac:dyDescent="0.2">
      <c r="A44" s="24"/>
      <c r="B44" s="24"/>
      <c r="C44" s="55"/>
      <c r="D44" s="24" t="str">
        <f ca="1">IF(ISNA(Worksheet!$M5),"",OFFSET(Payments!$A$11,Worksheet!$L6-2,1))</f>
        <v/>
      </c>
      <c r="E44" s="24"/>
      <c r="F44" s="56" t="str">
        <f ca="1">IF(ISNA(Worksheet!$M5),"",OFFSET(Payments!$A$11,Worksheet!$L6-2,5))</f>
        <v/>
      </c>
      <c r="G44" s="24"/>
    </row>
    <row r="45" spans="1:7" ht="12" customHeight="1" x14ac:dyDescent="0.2">
      <c r="A45" s="24"/>
      <c r="B45" s="24"/>
      <c r="C45" s="55"/>
      <c r="D45" s="24" t="str">
        <f ca="1">IF(ISNA(Worksheet!$M6),"",OFFSET(Payments!$A$11,Worksheet!$L7-2,1))</f>
        <v/>
      </c>
      <c r="E45" s="24"/>
      <c r="F45" s="56" t="str">
        <f ca="1">IF(ISNA(Worksheet!$M6),"",OFFSET(Payments!$A$11,Worksheet!$L7-2,5))</f>
        <v/>
      </c>
      <c r="G45" s="24"/>
    </row>
    <row r="46" spans="1:7" ht="12" customHeight="1" x14ac:dyDescent="0.2">
      <c r="A46" s="24"/>
      <c r="B46" s="24"/>
      <c r="C46" s="55"/>
      <c r="D46" s="24" t="str">
        <f ca="1">IF(ISNA(Worksheet!$M7),"",OFFSET(Payments!$A$11,Worksheet!$L8-2,1))</f>
        <v/>
      </c>
      <c r="E46" s="24"/>
      <c r="F46" s="56" t="str">
        <f ca="1">IF(ISNA(Worksheet!$M7),"",OFFSET(Payments!$A$11,Worksheet!$L8-2,5))</f>
        <v/>
      </c>
      <c r="G46" s="24"/>
    </row>
    <row r="47" spans="1:7" ht="12" customHeight="1" x14ac:dyDescent="0.2">
      <c r="A47" s="24"/>
      <c r="B47" s="24"/>
      <c r="C47" s="55"/>
      <c r="D47" s="24" t="str">
        <f ca="1">IF(ISNA(Worksheet!$M8),"",OFFSET(Payments!$A$11,Worksheet!$L9-2,1))</f>
        <v/>
      </c>
      <c r="E47" s="24"/>
      <c r="F47" s="56" t="str">
        <f ca="1">IF(ISNA(Worksheet!$M8),"",OFFSET(Payments!$A$11,Worksheet!$L9-2,5))</f>
        <v/>
      </c>
      <c r="G47" s="24"/>
    </row>
    <row r="48" spans="1:7" ht="12" customHeight="1" x14ac:dyDescent="0.2">
      <c r="A48" s="24"/>
      <c r="B48" s="24"/>
      <c r="C48" s="55"/>
      <c r="D48" s="24" t="str">
        <f ca="1">IF(ISNA(Worksheet!$M9),"",OFFSET(Payments!$A$11,Worksheet!$L10-2,1))</f>
        <v/>
      </c>
      <c r="E48" s="24"/>
      <c r="F48" s="56" t="str">
        <f ca="1">IF(ISNA(Worksheet!$M9),"",OFFSET(Payments!$A$11,Worksheet!$L10-2,5))</f>
        <v/>
      </c>
      <c r="G48" s="24"/>
    </row>
    <row r="49" spans="1:7" ht="12" customHeight="1" x14ac:dyDescent="0.2">
      <c r="A49" s="24"/>
      <c r="B49" s="24"/>
      <c r="C49" s="55"/>
      <c r="D49" s="24" t="str">
        <f ca="1">IF(ISNA(Worksheet!$M10),"",OFFSET(Payments!$A$11,Worksheet!$L11-2,1))</f>
        <v/>
      </c>
      <c r="E49" s="24"/>
      <c r="F49" s="56" t="str">
        <f ca="1">IF(ISNA(Worksheet!$M10),"",OFFSET(Payments!$A$11,Worksheet!$L11-2,5))</f>
        <v/>
      </c>
      <c r="G49" s="24"/>
    </row>
    <row r="50" spans="1:7" ht="12" customHeight="1" x14ac:dyDescent="0.2">
      <c r="A50" s="24"/>
      <c r="B50" s="24"/>
      <c r="C50" s="55"/>
      <c r="D50" s="24" t="str">
        <f ca="1">IF(ISNA(Worksheet!$M11),"",OFFSET(Payments!$A$11,Worksheet!$L12-2,1))</f>
        <v/>
      </c>
      <c r="E50" s="24"/>
      <c r="F50" s="56" t="str">
        <f ca="1">IF(ISNA(Worksheet!$M11),"",OFFSET(Payments!$A$11,Worksheet!$L12-2,5))</f>
        <v/>
      </c>
      <c r="G50" s="24"/>
    </row>
    <row r="51" spans="1:7" ht="12" customHeight="1" x14ac:dyDescent="0.2">
      <c r="A51" s="24"/>
      <c r="B51" s="24"/>
      <c r="C51" s="55"/>
      <c r="D51" s="24" t="str">
        <f ca="1">IF(ISNA(Worksheet!$M12),"",IF(ISNA(Worksheet!$M13),OFFSET(Payments!$A$11,Worksheet!$L13-2,1),"+ "&amp;COUNT(Worksheet!L13:L31)&amp;" more"))</f>
        <v/>
      </c>
      <c r="E51" s="24"/>
      <c r="F51" s="56" t="str">
        <f ca="1">IF(ISNA(Worksheet!$M12),"",IF(ISNA(Worksheet!$M13),OFFSET(Payments!$A$11,Worksheet!$L13-2,5),SUM(Worksheet!N13:N28)))</f>
        <v/>
      </c>
      <c r="G51" s="24"/>
    </row>
    <row r="52" spans="1:7" ht="24.75" customHeight="1" thickBot="1" x14ac:dyDescent="0.25">
      <c r="D52" s="48"/>
      <c r="E52" t="s">
        <v>131</v>
      </c>
      <c r="F52" s="59">
        <f ca="1">SUM(F31:F32)+SUM(F36:F40)-SUM(F41:F50)</f>
        <v>25913.239999999998</v>
      </c>
    </row>
    <row r="53" spans="1:7" ht="15.75" thickTop="1" x14ac:dyDescent="0.2">
      <c r="F53" s="54"/>
    </row>
  </sheetData>
  <sheetProtection password="D99F" sheet="1" objects="1" scenarios="1"/>
  <pageMargins left="0.7" right="0.7" top="0.75" bottom="0.75" header="0.3" footer="0.3"/>
  <pageSetup paperSize="9" scale="9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G34"/>
  <sheetViews>
    <sheetView showOutlineSymbols="0" zoomScale="87" workbookViewId="0">
      <selection activeCell="D9" sqref="D9:E30"/>
    </sheetView>
  </sheetViews>
  <sheetFormatPr defaultColWidth="9.6640625" defaultRowHeight="15" x14ac:dyDescent="0.2"/>
  <cols>
    <col min="1" max="1" width="18.6640625" style="2" customWidth="1"/>
    <col min="2" max="2" width="9.6640625" style="2" customWidth="1"/>
    <col min="3" max="3" width="6.6640625" style="2" customWidth="1"/>
    <col min="4" max="5" width="11.109375" style="2" customWidth="1"/>
    <col min="6" max="16384" width="9.6640625" style="2"/>
  </cols>
  <sheetData>
    <row r="2" spans="1:7" ht="15.75" x14ac:dyDescent="0.25">
      <c r="B2" s="11" t="str">
        <f>Settings!J2</f>
        <v>Piddington Parish Council</v>
      </c>
    </row>
    <row r="4" spans="1:7" ht="15.75" x14ac:dyDescent="0.25">
      <c r="B4" s="11" t="s">
        <v>41</v>
      </c>
      <c r="D4" s="48" t="s">
        <v>117</v>
      </c>
      <c r="E4" s="2" t="str">
        <f ca="1">IF(TODAY()&gt;Settings!$P$2,Settings!$M$4,"date")</f>
        <v>31st March 2017</v>
      </c>
    </row>
    <row r="5" spans="1:7" ht="15.75" x14ac:dyDescent="0.25">
      <c r="B5" s="11"/>
    </row>
    <row r="6" spans="1:7" ht="15.75" x14ac:dyDescent="0.25">
      <c r="B6" s="11"/>
    </row>
    <row r="7" spans="1:7" ht="15.75" x14ac:dyDescent="0.25">
      <c r="B7" s="11"/>
    </row>
    <row r="9" spans="1:7" x14ac:dyDescent="0.2">
      <c r="D9" s="14" t="s">
        <v>119</v>
      </c>
      <c r="E9" s="15" t="s">
        <v>7</v>
      </c>
      <c r="F9" s="16"/>
      <c r="G9"/>
    </row>
    <row r="10" spans="1:7" x14ac:dyDescent="0.2">
      <c r="D10" s="17" t="s">
        <v>12</v>
      </c>
      <c r="E10" s="18" t="s">
        <v>12</v>
      </c>
      <c r="F10" s="16"/>
    </row>
    <row r="11" spans="1:7" ht="12.95" customHeight="1" x14ac:dyDescent="0.2">
      <c r="D11" s="19"/>
      <c r="E11" s="20"/>
      <c r="F11" s="16"/>
    </row>
    <row r="12" spans="1:7" x14ac:dyDescent="0.2">
      <c r="A12" s="2" t="s">
        <v>42</v>
      </c>
      <c r="B12" s="1" t="str">
        <f>Settings!$O$4</f>
        <v>31st March 2016</v>
      </c>
      <c r="D12" s="49">
        <v>9008.27</v>
      </c>
      <c r="E12" s="50">
        <v>17464.96</v>
      </c>
      <c r="F12" s="21"/>
      <c r="G12" s="5"/>
    </row>
    <row r="13" spans="1:7" x14ac:dyDescent="0.2">
      <c r="B13" s="1"/>
      <c r="D13" s="49"/>
      <c r="E13" s="50"/>
      <c r="F13" s="21"/>
      <c r="G13" s="5"/>
    </row>
    <row r="14" spans="1:7" x14ac:dyDescent="0.2">
      <c r="A14" s="2" t="s">
        <v>43</v>
      </c>
      <c r="B14" s="1"/>
      <c r="D14" s="49"/>
      <c r="E14" s="50">
        <f>-SUM(Payments!F11:F19)</f>
        <v>-39</v>
      </c>
      <c r="F14" s="16"/>
    </row>
    <row r="15" spans="1:7" x14ac:dyDescent="0.2">
      <c r="D15" s="49"/>
      <c r="E15" s="50"/>
      <c r="F15" s="16"/>
    </row>
    <row r="16" spans="1:7" x14ac:dyDescent="0.2">
      <c r="A16" s="2" t="s">
        <v>14</v>
      </c>
      <c r="B16" s="2" t="str">
        <f>Settings!$Q$4</f>
        <v>2016/17</v>
      </c>
      <c r="D16" s="51">
        <f>Receipts!$E$4</f>
        <v>5.0599999999999996</v>
      </c>
      <c r="E16" s="32">
        <f>Receipts!$F$4</f>
        <v>16412.059999999998</v>
      </c>
      <c r="F16" s="16"/>
    </row>
    <row r="17" spans="1:7" x14ac:dyDescent="0.2">
      <c r="D17" s="49"/>
      <c r="E17" s="50"/>
      <c r="F17" s="16"/>
    </row>
    <row r="18" spans="1:7" ht="14.1" customHeight="1" x14ac:dyDescent="0.2">
      <c r="A18" s="2" t="s">
        <v>23</v>
      </c>
      <c r="B18" s="2" t="str">
        <f>Settings!$Q$4</f>
        <v>2016/17</v>
      </c>
      <c r="D18" s="49"/>
      <c r="E18" s="32">
        <f>-Payments!$F$4</f>
        <v>-16938.11</v>
      </c>
      <c r="F18" s="16"/>
    </row>
    <row r="19" spans="1:7" ht="14.1" customHeight="1" x14ac:dyDescent="0.2">
      <c r="D19" s="49"/>
      <c r="E19" s="32"/>
      <c r="F19" s="16"/>
    </row>
    <row r="20" spans="1:7" ht="14.1" customHeight="1" x14ac:dyDescent="0.2">
      <c r="A20" s="36" t="s">
        <v>156</v>
      </c>
      <c r="D20" s="49">
        <f>-SUMIF(Receipts!$D10:$D99,"",Receipts!E10:E99)</f>
        <v>0</v>
      </c>
      <c r="E20" s="50">
        <f>-SUMIF(Receipts!$D10:$D99,"",Receipts!F10:F99)</f>
        <v>0</v>
      </c>
      <c r="F20" s="16"/>
    </row>
    <row r="21" spans="1:7" x14ac:dyDescent="0.2">
      <c r="A21" s="2" t="s">
        <v>43</v>
      </c>
      <c r="D21" s="49"/>
      <c r="E21" s="50">
        <f>SUMIF(Payments!E11:E999,"",Payments!F11:F999)</f>
        <v>20</v>
      </c>
      <c r="F21" s="16"/>
    </row>
    <row r="22" spans="1:7" x14ac:dyDescent="0.2">
      <c r="D22" s="49"/>
      <c r="E22" s="32"/>
      <c r="F22" s="16"/>
    </row>
    <row r="23" spans="1:7" x14ac:dyDescent="0.2">
      <c r="A23" s="36" t="s">
        <v>118</v>
      </c>
      <c r="D23" s="72">
        <f>ROUND(D29-SUM(D12:D21),4)</f>
        <v>0</v>
      </c>
      <c r="E23" s="50">
        <f>ROUND(E29-SUM(E12:E21),4)</f>
        <v>0</v>
      </c>
      <c r="F23" s="16"/>
    </row>
    <row r="24" spans="1:7" x14ac:dyDescent="0.2">
      <c r="A24"/>
      <c r="D24" s="49"/>
      <c r="E24" s="32"/>
      <c r="F24" s="16"/>
    </row>
    <row r="25" spans="1:7" x14ac:dyDescent="0.2">
      <c r="A25" t="s">
        <v>96</v>
      </c>
      <c r="D25" s="49"/>
      <c r="E25" s="32">
        <v>0</v>
      </c>
      <c r="F25" s="16"/>
    </row>
    <row r="26" spans="1:7" x14ac:dyDescent="0.2">
      <c r="D26" s="49"/>
      <c r="E26" s="50"/>
      <c r="F26" s="16"/>
    </row>
    <row r="27" spans="1:7" ht="12.95" customHeight="1" x14ac:dyDescent="0.2">
      <c r="D27" s="19"/>
      <c r="E27" s="20"/>
      <c r="F27" s="16"/>
    </row>
    <row r="28" spans="1:7" x14ac:dyDescent="0.2">
      <c r="D28" s="49"/>
      <c r="E28" s="50"/>
      <c r="F28" s="16"/>
    </row>
    <row r="29" spans="1:7" x14ac:dyDescent="0.2">
      <c r="A29" s="2" t="s">
        <v>42</v>
      </c>
      <c r="B29" s="2" t="str">
        <f ca="1">IF(Settings!C6&lt;Settings!S2,Settings!O4,IF(TODAY()&gt;Settings!$P$2,Settings!$M$4,TEXT(Settings!C6,"dd-mmm-yyyy")))</f>
        <v>31st March 2017</v>
      </c>
      <c r="C29" s="1"/>
      <c r="D29" s="49">
        <v>9013.33</v>
      </c>
      <c r="E29" s="50">
        <v>16919.91</v>
      </c>
      <c r="F29" s="21"/>
      <c r="G29" s="5"/>
    </row>
    <row r="30" spans="1:7" x14ac:dyDescent="0.2">
      <c r="D30" s="49"/>
      <c r="E30" s="50"/>
      <c r="F30" s="16"/>
    </row>
    <row r="31" spans="1:7" x14ac:dyDescent="0.2">
      <c r="B31" s="1"/>
      <c r="D31" s="22"/>
      <c r="E31" s="22"/>
      <c r="F31" s="5"/>
    </row>
    <row r="34" spans="5:5" x14ac:dyDescent="0.2">
      <c r="E34" s="2" t="s">
        <v>44</v>
      </c>
    </row>
  </sheetData>
  <phoneticPr fontId="5" type="noConversion"/>
  <conditionalFormatting sqref="D23">
    <cfRule type="expression" dxfId="20" priority="2">
      <formula>(($D$23+$E$23)&lt;&gt;0)</formula>
    </cfRule>
  </conditionalFormatting>
  <pageMargins left="0.97986111111111107" right="1.179861111111111" top="0.97986111111111107" bottom="1.179861111111111" header="0.5" footer="0.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Y347"/>
  <sheetViews>
    <sheetView showOutlineSymbols="0" zoomScale="87" workbookViewId="0">
      <selection activeCell="C48" sqref="C48"/>
    </sheetView>
  </sheetViews>
  <sheetFormatPr defaultColWidth="9.6640625" defaultRowHeight="15" x14ac:dyDescent="0.2"/>
  <cols>
    <col min="1" max="1" width="12.21875" style="1" customWidth="1"/>
    <col min="2" max="3" width="22.6640625" style="2" customWidth="1"/>
    <col min="4" max="6" width="9.6640625" style="2" customWidth="1"/>
    <col min="7" max="7" width="1.6640625" style="2" customWidth="1"/>
    <col min="8" max="13" width="9.6640625" style="2" customWidth="1"/>
    <col min="14" max="14" width="9.6640625" style="2" hidden="1" customWidth="1"/>
    <col min="15" max="15" width="9.6640625" style="2" customWidth="1"/>
    <col min="16" max="16" width="9.6640625" style="2" hidden="1" customWidth="1"/>
    <col min="17" max="18" width="9.6640625" style="2" customWidth="1"/>
    <col min="19" max="19" width="1.6640625" style="2" customWidth="1"/>
    <col min="20" max="16384" width="9.6640625" style="2"/>
  </cols>
  <sheetData>
    <row r="1" spans="1:24" ht="14.1" customHeight="1" x14ac:dyDescent="0.25">
      <c r="A1" s="58" t="str">
        <f>Settings!J2</f>
        <v>Piddington Parish Council</v>
      </c>
      <c r="B1" s="11"/>
      <c r="C1" s="36" t="s">
        <v>14</v>
      </c>
      <c r="G1" s="3"/>
      <c r="H1" s="2" t="s">
        <v>0</v>
      </c>
      <c r="S1" s="3"/>
    </row>
    <row r="2" spans="1:24" ht="14.1" customHeight="1" x14ac:dyDescent="0.2">
      <c r="G2" s="3"/>
      <c r="S2" s="3"/>
    </row>
    <row r="3" spans="1:24" ht="14.1" customHeight="1" x14ac:dyDescent="0.25">
      <c r="A3" s="58" t="str">
        <f>Income!E3</f>
        <v>1st April 2016 to 31st March 2017</v>
      </c>
      <c r="B3"/>
      <c r="G3" s="3"/>
      <c r="S3" s="3"/>
    </row>
    <row r="4" spans="1:24" ht="14.1" customHeight="1" x14ac:dyDescent="0.2">
      <c r="C4" s="2" t="s">
        <v>1</v>
      </c>
      <c r="D4" s="5"/>
      <c r="E4" s="5">
        <f>SUM(E10:E995)</f>
        <v>5.0599999999999996</v>
      </c>
      <c r="F4" s="5">
        <f>SUM(F10:F995)</f>
        <v>16412.059999999998</v>
      </c>
      <c r="G4" s="3"/>
      <c r="H4" s="5">
        <f>SUM(H10:H995)</f>
        <v>8100</v>
      </c>
      <c r="I4" s="5">
        <f>SUM(I10:I995)</f>
        <v>5.0599999999999996</v>
      </c>
      <c r="J4" s="5">
        <f t="shared" ref="J4:Q4" si="0">SUM(J10:J995)</f>
        <v>0</v>
      </c>
      <c r="K4" s="5">
        <f t="shared" si="0"/>
        <v>140</v>
      </c>
      <c r="L4" s="5">
        <f t="shared" si="0"/>
        <v>1577.52</v>
      </c>
      <c r="M4" s="5">
        <f t="shared" si="0"/>
        <v>3000</v>
      </c>
      <c r="N4" s="5">
        <f t="shared" si="0"/>
        <v>0</v>
      </c>
      <c r="O4" s="5">
        <f t="shared" si="0"/>
        <v>735</v>
      </c>
      <c r="P4" s="5">
        <f t="shared" si="0"/>
        <v>0</v>
      </c>
      <c r="Q4" s="5">
        <f t="shared" si="0"/>
        <v>90</v>
      </c>
      <c r="R4" s="5">
        <f>SUM(R10:R995)</f>
        <v>0</v>
      </c>
      <c r="S4" s="3"/>
      <c r="T4" s="5">
        <f>SUM(T10:T995)</f>
        <v>2769.54</v>
      </c>
    </row>
    <row r="5" spans="1:24" x14ac:dyDescent="0.2">
      <c r="C5" s="2" t="s">
        <v>2</v>
      </c>
      <c r="E5" s="5"/>
      <c r="F5" s="5">
        <f>SUM(E4:F4)</f>
        <v>16417.12</v>
      </c>
      <c r="G5" s="3"/>
      <c r="H5" s="5">
        <f>SUM(H4:T4)</f>
        <v>16417.120000000003</v>
      </c>
      <c r="I5" s="2" t="s">
        <v>3</v>
      </c>
      <c r="L5" s="5"/>
      <c r="M5" s="5"/>
      <c r="N5" s="5"/>
      <c r="S5" s="3"/>
    </row>
    <row r="6" spans="1:24" ht="12.95" customHeight="1" x14ac:dyDescent="0.2">
      <c r="A6" s="6"/>
      <c r="B6" s="7"/>
      <c r="C6" s="7"/>
      <c r="D6" s="7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4" x14ac:dyDescent="0.2">
      <c r="A7" s="8" t="s">
        <v>4</v>
      </c>
      <c r="B7" s="9" t="s">
        <v>5</v>
      </c>
      <c r="C7" s="9" t="s">
        <v>6</v>
      </c>
      <c r="D7" s="36" t="s">
        <v>18</v>
      </c>
      <c r="E7" s="36" t="s">
        <v>119</v>
      </c>
      <c r="F7" s="5" t="s">
        <v>7</v>
      </c>
      <c r="G7" s="3"/>
      <c r="H7" t="s">
        <v>8</v>
      </c>
      <c r="I7" t="s">
        <v>9</v>
      </c>
      <c r="J7" s="36" t="s">
        <v>167</v>
      </c>
      <c r="K7" t="s">
        <v>146</v>
      </c>
      <c r="L7" t="s">
        <v>28</v>
      </c>
      <c r="M7"/>
      <c r="N7"/>
      <c r="O7"/>
      <c r="P7"/>
      <c r="Q7" s="36" t="s">
        <v>157</v>
      </c>
      <c r="R7" t="s">
        <v>10</v>
      </c>
      <c r="S7" s="3"/>
      <c r="T7" s="2" t="s">
        <v>11</v>
      </c>
    </row>
    <row r="8" spans="1:24" s="64" customFormat="1" ht="27" customHeight="1" x14ac:dyDescent="0.2">
      <c r="A8" s="83"/>
      <c r="D8" s="65" t="s">
        <v>102</v>
      </c>
      <c r="E8" s="64" t="s">
        <v>12</v>
      </c>
      <c r="F8" s="84" t="s">
        <v>12</v>
      </c>
      <c r="G8" s="76"/>
      <c r="H8" s="64" t="s">
        <v>8</v>
      </c>
      <c r="I8" s="64" t="s">
        <v>13</v>
      </c>
      <c r="J8" s="65" t="s">
        <v>168</v>
      </c>
      <c r="L8" s="64" t="s">
        <v>247</v>
      </c>
      <c r="M8" s="60" t="s">
        <v>248</v>
      </c>
      <c r="O8" s="64" t="s">
        <v>22</v>
      </c>
      <c r="Q8" s="64" t="s">
        <v>157</v>
      </c>
      <c r="R8" s="64" t="s">
        <v>14</v>
      </c>
      <c r="S8" s="76"/>
    </row>
    <row r="9" spans="1:24" ht="12.95" customHeight="1" x14ac:dyDescent="0.2">
      <c r="A9" s="6"/>
      <c r="B9" s="7"/>
      <c r="C9" s="7"/>
      <c r="D9" s="7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4" x14ac:dyDescent="0.2">
      <c r="D10" s="94"/>
      <c r="E10" s="32"/>
      <c r="F10" s="32"/>
      <c r="G10" s="3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3"/>
      <c r="T10" s="5"/>
      <c r="U10" s="5"/>
      <c r="V10" s="5"/>
      <c r="W10" s="5"/>
    </row>
    <row r="11" spans="1:24" x14ac:dyDescent="0.2">
      <c r="A11" s="1">
        <v>42461</v>
      </c>
      <c r="B11" s="36" t="s">
        <v>273</v>
      </c>
      <c r="C11" s="36" t="s">
        <v>274</v>
      </c>
      <c r="D11" s="94" t="s">
        <v>212</v>
      </c>
      <c r="E11" s="32"/>
      <c r="F11" s="32">
        <v>30</v>
      </c>
      <c r="G11" s="3"/>
      <c r="H11" s="5"/>
      <c r="I11" s="5"/>
      <c r="J11" s="5"/>
      <c r="K11" s="5"/>
      <c r="L11" s="5"/>
      <c r="M11" s="5"/>
      <c r="N11" s="5"/>
      <c r="O11" s="5">
        <v>30</v>
      </c>
      <c r="P11" s="5"/>
      <c r="Q11" s="5"/>
      <c r="R11" s="5"/>
      <c r="S11" s="3"/>
      <c r="T11" s="5"/>
      <c r="U11" s="5"/>
      <c r="V11" s="5"/>
      <c r="W11" s="5"/>
      <c r="X11" s="57"/>
    </row>
    <row r="12" spans="1:24" x14ac:dyDescent="0.2">
      <c r="A12" s="1">
        <v>42472</v>
      </c>
      <c r="B12" s="36" t="s">
        <v>201</v>
      </c>
      <c r="C12" s="36" t="s">
        <v>202</v>
      </c>
      <c r="D12" s="94">
        <v>42490</v>
      </c>
      <c r="E12" s="32"/>
      <c r="F12" s="32">
        <v>80</v>
      </c>
      <c r="G12" s="3"/>
      <c r="H12" s="5"/>
      <c r="I12" s="5"/>
      <c r="J12" s="5"/>
      <c r="K12" s="5">
        <v>80</v>
      </c>
      <c r="L12" s="5"/>
      <c r="M12" s="5"/>
      <c r="N12" s="5"/>
      <c r="O12" s="5"/>
      <c r="P12" s="5"/>
      <c r="Q12" s="5"/>
      <c r="R12" s="5"/>
      <c r="S12" s="3"/>
      <c r="T12" s="5"/>
      <c r="U12" s="5"/>
      <c r="V12" s="5"/>
      <c r="W12" s="5"/>
      <c r="X12" s="57"/>
    </row>
    <row r="13" spans="1:24" x14ac:dyDescent="0.2">
      <c r="A13" s="1">
        <v>42478</v>
      </c>
      <c r="B13" s="36" t="s">
        <v>190</v>
      </c>
      <c r="C13" s="36" t="s">
        <v>11</v>
      </c>
      <c r="D13" s="94">
        <v>42480</v>
      </c>
      <c r="E13" s="32"/>
      <c r="F13" s="32">
        <v>1310.99</v>
      </c>
      <c r="G13" s="3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3"/>
      <c r="T13" s="5">
        <v>1310.99</v>
      </c>
      <c r="U13" s="5"/>
      <c r="V13" s="5"/>
      <c r="W13" s="5"/>
      <c r="X13" s="57"/>
    </row>
    <row r="14" spans="1:24" x14ac:dyDescent="0.2">
      <c r="A14" s="31">
        <v>42479</v>
      </c>
      <c r="B14" s="36" t="s">
        <v>9</v>
      </c>
      <c r="C14" s="36" t="s">
        <v>224</v>
      </c>
      <c r="D14" s="94">
        <v>42479</v>
      </c>
      <c r="E14" s="32">
        <v>0.54</v>
      </c>
      <c r="F14" s="32"/>
      <c r="G14" s="3"/>
      <c r="H14" s="5"/>
      <c r="I14" s="5">
        <v>0.54</v>
      </c>
      <c r="J14" s="5"/>
      <c r="K14" s="5"/>
      <c r="L14" s="5"/>
      <c r="M14" s="5"/>
      <c r="N14" s="5"/>
      <c r="O14" s="5"/>
      <c r="P14" s="5"/>
      <c r="Q14" s="5"/>
      <c r="R14" s="5"/>
      <c r="S14" s="3"/>
      <c r="T14" s="5"/>
      <c r="U14" s="5"/>
      <c r="V14" s="5"/>
      <c r="W14" s="5"/>
      <c r="X14" s="57"/>
    </row>
    <row r="15" spans="1:24" x14ac:dyDescent="0.2">
      <c r="A15" s="1">
        <v>42481</v>
      </c>
      <c r="B15" t="s">
        <v>201</v>
      </c>
      <c r="C15" s="31" t="s">
        <v>202</v>
      </c>
      <c r="D15" s="94">
        <v>42490</v>
      </c>
      <c r="E15" s="32"/>
      <c r="F15" s="32">
        <v>10</v>
      </c>
      <c r="G15" s="3"/>
      <c r="H15" s="5"/>
      <c r="I15" s="5"/>
      <c r="J15" s="5"/>
      <c r="K15" s="5">
        <v>10</v>
      </c>
      <c r="L15" s="5"/>
      <c r="M15" s="5"/>
      <c r="N15" s="5"/>
      <c r="O15" s="5"/>
      <c r="P15" s="5"/>
      <c r="Q15" s="5"/>
      <c r="R15" s="5"/>
      <c r="S15" s="3"/>
      <c r="T15" s="5"/>
      <c r="U15" s="5"/>
      <c r="V15" s="5"/>
      <c r="W15" s="5"/>
      <c r="X15" s="57"/>
    </row>
    <row r="16" spans="1:24" x14ac:dyDescent="0.2">
      <c r="A16" s="1">
        <v>42482</v>
      </c>
      <c r="B16" s="36" t="s">
        <v>203</v>
      </c>
      <c r="C16" s="36" t="s">
        <v>204</v>
      </c>
      <c r="D16" s="94">
        <v>42490</v>
      </c>
      <c r="E16" s="32"/>
      <c r="F16" s="32">
        <v>4311.0200000000004</v>
      </c>
      <c r="G16" s="3"/>
      <c r="H16" s="5">
        <v>4050</v>
      </c>
      <c r="I16" s="5"/>
      <c r="J16" s="5"/>
      <c r="K16" s="5"/>
      <c r="L16" s="5">
        <v>261.02</v>
      </c>
      <c r="M16" s="5"/>
      <c r="N16" s="5"/>
      <c r="O16" s="5"/>
      <c r="P16" s="5"/>
      <c r="Q16" s="5"/>
      <c r="R16" s="5"/>
      <c r="S16" s="3"/>
      <c r="T16" s="5"/>
      <c r="U16" s="5"/>
      <c r="V16" s="5"/>
      <c r="W16" s="5"/>
      <c r="X16" s="57"/>
    </row>
    <row r="17" spans="1:24" x14ac:dyDescent="0.2">
      <c r="A17" s="1">
        <v>42500</v>
      </c>
      <c r="B17" s="36" t="s">
        <v>201</v>
      </c>
      <c r="C17" s="36" t="s">
        <v>211</v>
      </c>
      <c r="D17" s="94">
        <v>42521</v>
      </c>
      <c r="E17" s="32"/>
      <c r="F17" s="32">
        <v>50</v>
      </c>
      <c r="G17" s="3"/>
      <c r="H17" s="5"/>
      <c r="I17" s="5"/>
      <c r="J17" s="5"/>
      <c r="K17" s="5">
        <v>50</v>
      </c>
      <c r="L17" s="5"/>
      <c r="M17" s="5"/>
      <c r="N17" s="5"/>
      <c r="O17" s="5"/>
      <c r="P17" s="5"/>
      <c r="Q17" s="5"/>
      <c r="R17" s="5"/>
      <c r="S17" s="3"/>
      <c r="T17" s="5"/>
      <c r="U17" s="5"/>
      <c r="V17" s="5"/>
      <c r="W17" s="5"/>
      <c r="X17" s="57"/>
    </row>
    <row r="18" spans="1:24" x14ac:dyDescent="0.2">
      <c r="A18" s="1">
        <v>42500</v>
      </c>
      <c r="B18" s="36" t="s">
        <v>194</v>
      </c>
      <c r="C18" s="36" t="s">
        <v>212</v>
      </c>
      <c r="D18" s="94">
        <v>42521</v>
      </c>
      <c r="E18" s="32"/>
      <c r="F18" s="32">
        <v>155</v>
      </c>
      <c r="G18" s="3"/>
      <c r="H18" s="5"/>
      <c r="I18" s="5"/>
      <c r="J18" s="5"/>
      <c r="K18" s="5"/>
      <c r="L18" s="5"/>
      <c r="M18" s="5"/>
      <c r="N18" s="5"/>
      <c r="O18" s="5">
        <v>155</v>
      </c>
      <c r="P18" s="5"/>
      <c r="Q18" s="5"/>
      <c r="R18" s="5"/>
      <c r="S18" s="3"/>
      <c r="T18" s="5"/>
      <c r="U18" s="5"/>
      <c r="V18" s="5"/>
      <c r="W18" s="5"/>
    </row>
    <row r="19" spans="1:24" x14ac:dyDescent="0.2">
      <c r="A19" s="31">
        <v>42509</v>
      </c>
      <c r="B19" s="36" t="s">
        <v>9</v>
      </c>
      <c r="C19" s="36" t="s">
        <v>224</v>
      </c>
      <c r="D19" s="94">
        <v>42509</v>
      </c>
      <c r="E19" s="32">
        <v>0.52</v>
      </c>
      <c r="F19" s="32"/>
      <c r="G19" s="3"/>
      <c r="H19" s="5"/>
      <c r="I19" s="5">
        <v>0.52</v>
      </c>
      <c r="J19" s="5"/>
      <c r="K19" s="5"/>
      <c r="L19" s="5"/>
      <c r="M19" s="5"/>
      <c r="N19" s="5"/>
      <c r="O19" s="5"/>
      <c r="P19" s="5"/>
      <c r="Q19" s="5"/>
      <c r="R19" s="5"/>
      <c r="S19" s="3"/>
      <c r="T19" s="5"/>
      <c r="U19" s="5"/>
      <c r="V19" s="5"/>
      <c r="W19" s="5"/>
    </row>
    <row r="20" spans="1:24" x14ac:dyDescent="0.2">
      <c r="A20" s="31">
        <v>42540</v>
      </c>
      <c r="B20" s="36" t="s">
        <v>9</v>
      </c>
      <c r="C20" s="36" t="s">
        <v>224</v>
      </c>
      <c r="D20" s="94">
        <v>42540</v>
      </c>
      <c r="E20" s="32">
        <v>0.54</v>
      </c>
      <c r="F20" s="32"/>
      <c r="G20" s="3"/>
      <c r="H20" s="5"/>
      <c r="I20" s="5">
        <v>0.54</v>
      </c>
      <c r="J20" s="5"/>
      <c r="K20" s="5"/>
      <c r="L20" s="5"/>
      <c r="M20" s="5"/>
      <c r="N20" s="5"/>
      <c r="O20" s="5"/>
      <c r="P20" s="5"/>
      <c r="Q20" s="5"/>
      <c r="R20" s="5"/>
      <c r="S20" s="3"/>
      <c r="T20" s="5"/>
      <c r="U20" s="5"/>
      <c r="V20" s="5"/>
      <c r="W20" s="5"/>
    </row>
    <row r="21" spans="1:24" x14ac:dyDescent="0.2">
      <c r="A21" s="1">
        <v>42570</v>
      </c>
      <c r="B21" s="36" t="s">
        <v>9</v>
      </c>
      <c r="C21" s="36" t="s">
        <v>224</v>
      </c>
      <c r="D21" s="94">
        <v>42541</v>
      </c>
      <c r="E21" s="32">
        <v>0.52</v>
      </c>
      <c r="F21" s="32"/>
      <c r="G21" s="3"/>
      <c r="H21" s="5"/>
      <c r="I21" s="5">
        <v>0.52</v>
      </c>
      <c r="J21" s="5"/>
      <c r="K21" s="5"/>
      <c r="L21" s="5"/>
      <c r="M21" s="5"/>
      <c r="N21" s="5"/>
      <c r="O21" s="5"/>
      <c r="P21" s="5"/>
      <c r="Q21" s="5"/>
      <c r="R21" s="5"/>
      <c r="S21" s="3"/>
      <c r="T21" s="5"/>
      <c r="U21" s="5"/>
      <c r="V21" s="5"/>
      <c r="W21" s="5"/>
    </row>
    <row r="22" spans="1:24" x14ac:dyDescent="0.2">
      <c r="A22" s="1">
        <v>42571</v>
      </c>
      <c r="B22" s="36" t="s">
        <v>226</v>
      </c>
      <c r="C22" s="36" t="s">
        <v>227</v>
      </c>
      <c r="D22" s="94">
        <v>42573</v>
      </c>
      <c r="E22" s="32"/>
      <c r="F22" s="32">
        <v>1000</v>
      </c>
      <c r="G22" s="3"/>
      <c r="H22" s="5"/>
      <c r="I22" s="5"/>
      <c r="J22" s="5"/>
      <c r="K22" s="5"/>
      <c r="L22" s="5"/>
      <c r="M22" s="5">
        <v>1000</v>
      </c>
      <c r="N22" s="5"/>
      <c r="O22" s="5"/>
      <c r="P22" s="5"/>
      <c r="Q22" s="5"/>
      <c r="R22" s="5"/>
      <c r="S22" s="3"/>
      <c r="T22" s="5"/>
      <c r="U22" s="5"/>
      <c r="V22" s="5"/>
      <c r="W22" s="5"/>
    </row>
    <row r="23" spans="1:24" x14ac:dyDescent="0.2">
      <c r="A23" s="1">
        <v>42601</v>
      </c>
      <c r="B23" s="36" t="s">
        <v>9</v>
      </c>
      <c r="C23" s="36" t="s">
        <v>224</v>
      </c>
      <c r="D23" s="94">
        <v>42541</v>
      </c>
      <c r="E23" s="32">
        <v>0.54</v>
      </c>
      <c r="F23" s="32"/>
      <c r="G23" s="3"/>
      <c r="H23" s="5"/>
      <c r="I23" s="5">
        <v>0.54</v>
      </c>
      <c r="J23" s="5"/>
      <c r="K23" s="5"/>
      <c r="L23" s="5"/>
      <c r="M23" s="5"/>
      <c r="N23" s="5"/>
      <c r="O23" s="5"/>
      <c r="P23" s="5"/>
      <c r="Q23" s="5"/>
      <c r="R23" s="5"/>
      <c r="S23" s="3"/>
      <c r="T23" s="5"/>
      <c r="U23" s="5"/>
      <c r="V23" s="5"/>
      <c r="W23" s="5"/>
    </row>
    <row r="24" spans="1:24" x14ac:dyDescent="0.2">
      <c r="A24" s="1">
        <v>42632</v>
      </c>
      <c r="B24" s="36" t="s">
        <v>9</v>
      </c>
      <c r="C24" s="36" t="s">
        <v>224</v>
      </c>
      <c r="D24" s="94">
        <v>42541</v>
      </c>
      <c r="E24" s="32">
        <v>0.54</v>
      </c>
      <c r="F24" s="32"/>
      <c r="G24" s="3"/>
      <c r="H24" s="5"/>
      <c r="I24" s="5">
        <v>0.54</v>
      </c>
      <c r="J24" s="5"/>
      <c r="K24" s="5"/>
      <c r="L24" s="5"/>
      <c r="M24" s="5"/>
      <c r="N24" s="5"/>
      <c r="O24" s="5"/>
      <c r="P24" s="5"/>
      <c r="Q24" s="5"/>
      <c r="R24" s="5"/>
      <c r="S24" s="3"/>
      <c r="T24" s="5"/>
      <c r="U24" s="5"/>
      <c r="V24" s="5"/>
      <c r="W24" s="5"/>
    </row>
    <row r="25" spans="1:24" x14ac:dyDescent="0.2">
      <c r="A25" s="1">
        <v>42632</v>
      </c>
      <c r="B25" s="36" t="s">
        <v>203</v>
      </c>
      <c r="C25" s="36" t="s">
        <v>204</v>
      </c>
      <c r="D25" s="94">
        <v>42632</v>
      </c>
      <c r="E25" s="32"/>
      <c r="F25" s="32">
        <v>4050</v>
      </c>
      <c r="G25" s="3"/>
      <c r="H25" s="5">
        <v>4050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3"/>
      <c r="T25" s="5"/>
      <c r="U25" s="5"/>
      <c r="V25" s="5"/>
      <c r="W25" s="5"/>
    </row>
    <row r="26" spans="1:24" x14ac:dyDescent="0.2">
      <c r="A26" s="1">
        <v>42636</v>
      </c>
      <c r="B26" s="36" t="s">
        <v>233</v>
      </c>
      <c r="C26" s="36" t="s">
        <v>227</v>
      </c>
      <c r="D26" s="94">
        <v>42636</v>
      </c>
      <c r="E26" s="32"/>
      <c r="F26" s="32">
        <v>2000</v>
      </c>
      <c r="G26" s="3"/>
      <c r="H26" s="5"/>
      <c r="I26" s="5"/>
      <c r="J26" s="5"/>
      <c r="K26" s="5"/>
      <c r="L26" s="5"/>
      <c r="M26" s="5">
        <v>2000</v>
      </c>
      <c r="N26" s="5"/>
      <c r="O26" s="5"/>
      <c r="P26" s="5"/>
      <c r="Q26" s="5"/>
      <c r="R26" s="5"/>
      <c r="S26" s="3"/>
      <c r="T26" s="5"/>
      <c r="U26" s="5"/>
      <c r="V26" s="5"/>
      <c r="W26" s="5"/>
    </row>
    <row r="27" spans="1:24" x14ac:dyDescent="0.2">
      <c r="A27" s="1">
        <v>42662</v>
      </c>
      <c r="B27" s="36" t="s">
        <v>9</v>
      </c>
      <c r="C27" s="36" t="s">
        <v>224</v>
      </c>
      <c r="D27" s="94">
        <v>42662</v>
      </c>
      <c r="E27" s="32">
        <v>0.35</v>
      </c>
      <c r="F27" s="32"/>
      <c r="G27" s="3"/>
      <c r="H27" s="5"/>
      <c r="I27" s="5">
        <v>0.35</v>
      </c>
      <c r="J27" s="5"/>
      <c r="K27" s="5"/>
      <c r="L27" s="5"/>
      <c r="M27" s="5"/>
      <c r="N27" s="5"/>
      <c r="O27" s="5"/>
      <c r="P27" s="5"/>
      <c r="Q27" s="5"/>
      <c r="R27" s="5"/>
      <c r="S27" s="3"/>
      <c r="T27" s="5"/>
      <c r="U27" s="5"/>
      <c r="V27" s="5"/>
      <c r="W27" s="5"/>
    </row>
    <row r="28" spans="1:24" x14ac:dyDescent="0.2">
      <c r="A28" s="1">
        <v>42693</v>
      </c>
      <c r="B28" s="36" t="s">
        <v>9</v>
      </c>
      <c r="C28" s="36" t="s">
        <v>224</v>
      </c>
      <c r="D28" s="94">
        <v>42693</v>
      </c>
      <c r="E28" s="32">
        <v>0.31</v>
      </c>
      <c r="F28" s="32"/>
      <c r="G28" s="3"/>
      <c r="H28" s="5"/>
      <c r="I28" s="5">
        <v>0.31</v>
      </c>
      <c r="J28" s="5"/>
      <c r="K28" s="5"/>
      <c r="L28" s="5"/>
      <c r="M28" s="5"/>
      <c r="N28" s="5"/>
      <c r="O28" s="5"/>
      <c r="P28" s="5"/>
      <c r="Q28" s="5"/>
      <c r="R28" s="5"/>
      <c r="S28" s="3"/>
      <c r="T28" s="5"/>
      <c r="U28" s="5"/>
      <c r="V28" s="5"/>
      <c r="W28" s="5"/>
    </row>
    <row r="29" spans="1:24" x14ac:dyDescent="0.2">
      <c r="A29" s="1">
        <v>42723</v>
      </c>
      <c r="B29" s="36" t="s">
        <v>9</v>
      </c>
      <c r="C29" s="36" t="s">
        <v>224</v>
      </c>
      <c r="D29" s="94">
        <v>42723</v>
      </c>
      <c r="E29" s="32">
        <v>0.3</v>
      </c>
      <c r="F29" s="32"/>
      <c r="G29" s="3"/>
      <c r="H29" s="5"/>
      <c r="I29" s="5">
        <v>0.3</v>
      </c>
      <c r="J29" s="5"/>
      <c r="K29" s="5"/>
      <c r="L29" s="5"/>
      <c r="M29" s="5"/>
      <c r="N29" s="5"/>
      <c r="O29" s="5"/>
      <c r="P29" s="5"/>
      <c r="Q29" s="5"/>
      <c r="R29" s="5"/>
      <c r="S29" s="3"/>
      <c r="T29" s="5"/>
      <c r="U29" s="5"/>
      <c r="V29" s="5"/>
      <c r="W29" s="5"/>
    </row>
    <row r="30" spans="1:24" x14ac:dyDescent="0.2">
      <c r="A30" s="1">
        <v>42754</v>
      </c>
      <c r="B30" s="36" t="s">
        <v>9</v>
      </c>
      <c r="C30" s="36" t="s">
        <v>224</v>
      </c>
      <c r="D30" s="94">
        <v>42754</v>
      </c>
      <c r="E30" s="32">
        <v>0.31</v>
      </c>
      <c r="F30" s="32"/>
      <c r="G30" s="3"/>
      <c r="H30" s="5"/>
      <c r="I30" s="5">
        <v>0.31</v>
      </c>
      <c r="J30" s="5"/>
      <c r="K30" s="5"/>
      <c r="L30" s="5"/>
      <c r="M30" s="5"/>
      <c r="N30" s="5"/>
      <c r="O30" s="5"/>
      <c r="P30" s="5"/>
      <c r="Q30" s="5"/>
      <c r="R30" s="5"/>
      <c r="S30" s="3"/>
      <c r="T30" s="5"/>
      <c r="U30" s="5"/>
      <c r="V30" s="5"/>
      <c r="W30" s="5"/>
    </row>
    <row r="31" spans="1:24" x14ac:dyDescent="0.2">
      <c r="A31" s="1">
        <v>42755</v>
      </c>
      <c r="B31" s="36" t="s">
        <v>190</v>
      </c>
      <c r="C31" s="36" t="s">
        <v>11</v>
      </c>
      <c r="D31" s="94">
        <v>42759</v>
      </c>
      <c r="E31" s="32"/>
      <c r="F31" s="32">
        <v>1458.55</v>
      </c>
      <c r="G31" s="3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3"/>
      <c r="T31" s="5">
        <v>1458.55</v>
      </c>
      <c r="U31" s="5"/>
      <c r="V31" s="5"/>
      <c r="W31" s="5"/>
    </row>
    <row r="32" spans="1:24" x14ac:dyDescent="0.2">
      <c r="A32" s="1">
        <v>42785</v>
      </c>
      <c r="B32" s="36" t="s">
        <v>9</v>
      </c>
      <c r="C32" s="36" t="s">
        <v>224</v>
      </c>
      <c r="D32" s="94">
        <v>42785</v>
      </c>
      <c r="E32" s="32">
        <v>0.31</v>
      </c>
      <c r="F32" s="32"/>
      <c r="G32" s="3"/>
      <c r="H32" s="5"/>
      <c r="I32" s="5">
        <v>0.31</v>
      </c>
      <c r="J32" s="5"/>
      <c r="K32" s="5"/>
      <c r="L32" s="5"/>
      <c r="M32" s="5"/>
      <c r="N32" s="5"/>
      <c r="O32" s="5"/>
      <c r="P32" s="5"/>
      <c r="Q32" s="5"/>
      <c r="R32" s="5"/>
      <c r="S32" s="3"/>
      <c r="T32" s="5"/>
      <c r="U32" s="5"/>
      <c r="V32" s="5"/>
      <c r="W32" s="5"/>
    </row>
    <row r="33" spans="1:25" x14ac:dyDescent="0.2">
      <c r="A33" s="1">
        <v>42788</v>
      </c>
      <c r="B33" s="36" t="s">
        <v>257</v>
      </c>
      <c r="C33" s="36"/>
      <c r="D33" s="94">
        <v>42788</v>
      </c>
      <c r="E33" s="32"/>
      <c r="F33" s="32">
        <v>450</v>
      </c>
      <c r="G33" s="3"/>
      <c r="H33" s="5"/>
      <c r="I33" s="5"/>
      <c r="J33" s="5"/>
      <c r="K33" s="5"/>
      <c r="L33" s="5"/>
      <c r="M33" s="5"/>
      <c r="N33" s="5"/>
      <c r="O33" s="5">
        <v>450</v>
      </c>
      <c r="P33" s="5"/>
      <c r="Q33" s="5"/>
      <c r="R33" s="5"/>
      <c r="S33" s="3"/>
      <c r="T33" s="5"/>
      <c r="U33" s="5"/>
      <c r="V33" s="5"/>
      <c r="W33" s="5"/>
      <c r="X33" s="2" t="s">
        <v>258</v>
      </c>
      <c r="Y33" s="2">
        <v>50</v>
      </c>
    </row>
    <row r="34" spans="1:25" x14ac:dyDescent="0.2">
      <c r="A34" s="1">
        <v>42788</v>
      </c>
      <c r="B34" s="36" t="s">
        <v>212</v>
      </c>
      <c r="C34" s="36"/>
      <c r="D34" s="94">
        <v>42788</v>
      </c>
      <c r="E34" s="32"/>
      <c r="F34" s="32">
        <v>90</v>
      </c>
      <c r="G34" s="3"/>
      <c r="H34" s="5"/>
      <c r="I34" s="5"/>
      <c r="J34" s="5"/>
      <c r="K34" s="5"/>
      <c r="L34" s="5"/>
      <c r="M34" s="5"/>
      <c r="N34" s="5"/>
      <c r="O34" s="5"/>
      <c r="P34" s="5"/>
      <c r="Q34" s="5">
        <v>90</v>
      </c>
      <c r="R34" s="5"/>
      <c r="S34" s="3"/>
      <c r="T34" s="5"/>
      <c r="U34" s="5"/>
      <c r="V34" s="5" t="s">
        <v>271</v>
      </c>
      <c r="W34" s="5"/>
      <c r="X34" s="2" t="s">
        <v>259</v>
      </c>
      <c r="Y34" s="2">
        <v>200</v>
      </c>
    </row>
    <row r="35" spans="1:25" x14ac:dyDescent="0.2">
      <c r="A35" s="1">
        <v>42788</v>
      </c>
      <c r="B35" s="36" t="s">
        <v>257</v>
      </c>
      <c r="C35" s="36"/>
      <c r="D35" s="94">
        <v>42807</v>
      </c>
      <c r="E35" s="32"/>
      <c r="F35" s="32">
        <v>100</v>
      </c>
      <c r="G35" s="3"/>
      <c r="H35" s="5"/>
      <c r="I35" s="5"/>
      <c r="J35" s="5"/>
      <c r="K35" s="5"/>
      <c r="L35" s="5"/>
      <c r="M35" s="5"/>
      <c r="N35" s="5"/>
      <c r="O35" s="5">
        <v>100</v>
      </c>
      <c r="P35" s="5"/>
      <c r="Q35" s="5"/>
      <c r="R35" s="5"/>
      <c r="S35" s="3"/>
      <c r="T35" s="5"/>
      <c r="U35" s="5"/>
      <c r="V35" s="5"/>
      <c r="W35" s="5"/>
      <c r="X35" s="2" t="s">
        <v>260</v>
      </c>
      <c r="Y35" s="2">
        <v>100</v>
      </c>
    </row>
    <row r="36" spans="1:25" x14ac:dyDescent="0.2">
      <c r="A36" s="1">
        <v>42813</v>
      </c>
      <c r="B36" s="36" t="s">
        <v>9</v>
      </c>
      <c r="C36" s="36" t="s">
        <v>224</v>
      </c>
      <c r="D36" s="94">
        <v>42813</v>
      </c>
      <c r="E36" s="32">
        <v>0.28000000000000003</v>
      </c>
      <c r="F36" s="32"/>
      <c r="G36" s="3"/>
      <c r="H36" s="5"/>
      <c r="I36" s="5">
        <v>0.28000000000000003</v>
      </c>
      <c r="J36" s="5"/>
      <c r="K36" s="5"/>
      <c r="L36" s="5"/>
      <c r="M36" s="5"/>
      <c r="N36" s="5"/>
      <c r="O36" s="5"/>
      <c r="P36" s="5"/>
      <c r="Q36" s="5"/>
      <c r="R36" s="5"/>
      <c r="S36" s="3"/>
      <c r="T36" s="5"/>
      <c r="U36" s="5"/>
      <c r="V36" s="5"/>
      <c r="W36" s="5"/>
      <c r="X36" s="2" t="s">
        <v>261</v>
      </c>
      <c r="Y36" s="2">
        <v>100</v>
      </c>
    </row>
    <row r="37" spans="1:25" x14ac:dyDescent="0.2">
      <c r="A37" s="1">
        <v>42802</v>
      </c>
      <c r="B37" s="36" t="s">
        <v>203</v>
      </c>
      <c r="C37" s="36" t="s">
        <v>277</v>
      </c>
      <c r="D37" s="94">
        <v>42802</v>
      </c>
      <c r="E37" s="32"/>
      <c r="F37" s="32">
        <v>1316.5</v>
      </c>
      <c r="G37" s="3"/>
      <c r="H37" s="5"/>
      <c r="I37" s="5"/>
      <c r="J37" s="5"/>
      <c r="K37" s="5"/>
      <c r="L37" s="5">
        <v>1316.5</v>
      </c>
      <c r="M37" s="5"/>
      <c r="N37" s="5"/>
      <c r="O37" s="5"/>
      <c r="P37" s="5"/>
      <c r="Q37" s="5"/>
      <c r="R37" s="5"/>
      <c r="S37" s="3"/>
      <c r="T37" s="5"/>
      <c r="U37" s="5"/>
      <c r="V37" s="5"/>
      <c r="W37" s="5"/>
      <c r="X37" s="2" t="s">
        <v>262</v>
      </c>
      <c r="Y37" s="2">
        <v>100</v>
      </c>
    </row>
    <row r="38" spans="1:25" x14ac:dyDescent="0.2">
      <c r="D38" s="94"/>
      <c r="E38" s="32"/>
      <c r="F38" s="32"/>
      <c r="G38" s="3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3"/>
      <c r="T38" s="5"/>
      <c r="U38" s="5"/>
      <c r="V38" s="5"/>
      <c r="W38" s="5"/>
    </row>
    <row r="39" spans="1:25" x14ac:dyDescent="0.2">
      <c r="D39" s="94"/>
      <c r="E39" s="32"/>
      <c r="F39" s="32"/>
      <c r="G39" s="3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3"/>
      <c r="T39" s="5"/>
      <c r="U39" s="5"/>
      <c r="V39" s="5"/>
      <c r="W39" s="5"/>
    </row>
    <row r="40" spans="1:25" x14ac:dyDescent="0.2">
      <c r="D40" s="94"/>
      <c r="E40" s="32"/>
      <c r="F40" s="32"/>
      <c r="G40" s="3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3"/>
      <c r="T40" s="5"/>
      <c r="U40" s="5"/>
      <c r="V40" s="5"/>
      <c r="W40" s="5"/>
    </row>
    <row r="41" spans="1:25" x14ac:dyDescent="0.2">
      <c r="D41" s="94"/>
      <c r="E41" s="32"/>
      <c r="F41" s="32"/>
      <c r="G41" s="3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3"/>
      <c r="T41" s="5"/>
      <c r="U41" s="5"/>
      <c r="V41" s="5"/>
      <c r="W41" s="5"/>
    </row>
    <row r="42" spans="1:25" x14ac:dyDescent="0.2">
      <c r="D42" s="94"/>
      <c r="E42" s="32"/>
      <c r="F42" s="32"/>
      <c r="G42" s="3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3"/>
      <c r="T42" s="5"/>
      <c r="U42" s="5"/>
      <c r="V42" s="5"/>
      <c r="W42" s="5"/>
    </row>
    <row r="43" spans="1:25" x14ac:dyDescent="0.2">
      <c r="D43" s="94"/>
      <c r="E43" s="32"/>
      <c r="F43" s="32"/>
      <c r="G43" s="3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3"/>
      <c r="T43" s="5"/>
      <c r="U43" s="5"/>
      <c r="V43" s="5"/>
      <c r="W43" s="5"/>
    </row>
    <row r="44" spans="1:25" x14ac:dyDescent="0.2">
      <c r="D44" s="94"/>
      <c r="E44" s="32"/>
      <c r="F44" s="32"/>
      <c r="G44" s="3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3"/>
      <c r="T44" s="5"/>
      <c r="U44" s="5"/>
      <c r="V44" s="5"/>
      <c r="W44" s="5"/>
    </row>
    <row r="45" spans="1:25" x14ac:dyDescent="0.2">
      <c r="D45" s="94"/>
      <c r="E45" s="32"/>
      <c r="F45" s="32"/>
      <c r="G45" s="3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3"/>
      <c r="T45" s="5"/>
      <c r="U45" s="5"/>
      <c r="V45" s="5"/>
      <c r="W45" s="5"/>
    </row>
    <row r="46" spans="1:25" x14ac:dyDescent="0.2">
      <c r="D46" s="94"/>
      <c r="E46" s="32"/>
      <c r="F46" s="32"/>
      <c r="G46" s="3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3"/>
      <c r="T46" s="5"/>
      <c r="U46" s="5"/>
      <c r="V46" s="5"/>
      <c r="W46" s="5"/>
    </row>
    <row r="47" spans="1:25" x14ac:dyDescent="0.2">
      <c r="D47" s="94"/>
      <c r="E47" s="32"/>
      <c r="F47" s="32"/>
      <c r="G47" s="3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3"/>
      <c r="T47" s="5"/>
      <c r="U47" s="5"/>
      <c r="V47" s="5"/>
      <c r="W47" s="5"/>
    </row>
    <row r="48" spans="1:25" x14ac:dyDescent="0.2">
      <c r="D48" s="94"/>
      <c r="E48" s="32"/>
      <c r="F48" s="32"/>
      <c r="G48" s="3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3"/>
      <c r="T48" s="5"/>
      <c r="U48" s="5"/>
      <c r="V48" s="5"/>
      <c r="W48" s="5"/>
    </row>
    <row r="49" spans="4:23" x14ac:dyDescent="0.2">
      <c r="D49" s="94"/>
      <c r="E49" s="32"/>
      <c r="F49" s="32"/>
      <c r="G49" s="3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3"/>
      <c r="T49" s="5"/>
      <c r="U49" s="5"/>
      <c r="V49" s="5"/>
      <c r="W49" s="5"/>
    </row>
    <row r="50" spans="4:23" x14ac:dyDescent="0.2">
      <c r="D50" s="94"/>
      <c r="E50" s="32"/>
      <c r="F50" s="32"/>
      <c r="G50" s="3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3"/>
      <c r="T50" s="5"/>
      <c r="U50" s="5"/>
      <c r="V50" s="5"/>
      <c r="W50" s="5"/>
    </row>
    <row r="51" spans="4:23" x14ac:dyDescent="0.2">
      <c r="D51" s="94"/>
      <c r="E51" s="32"/>
      <c r="F51" s="32"/>
      <c r="G51" s="3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3"/>
      <c r="T51" s="5"/>
      <c r="U51" s="5"/>
      <c r="V51" s="5"/>
      <c r="W51" s="5"/>
    </row>
    <row r="52" spans="4:23" x14ac:dyDescent="0.2">
      <c r="D52" s="94"/>
      <c r="E52" s="32"/>
      <c r="F52" s="32"/>
      <c r="G52" s="3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3"/>
      <c r="T52" s="5"/>
      <c r="U52" s="5"/>
      <c r="V52" s="5"/>
      <c r="W52" s="5"/>
    </row>
    <row r="53" spans="4:23" x14ac:dyDescent="0.2">
      <c r="D53" s="94"/>
      <c r="E53" s="32"/>
      <c r="F53" s="32"/>
      <c r="G53" s="3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3"/>
      <c r="T53" s="5"/>
      <c r="U53" s="5"/>
      <c r="V53" s="5"/>
      <c r="W53" s="5"/>
    </row>
    <row r="54" spans="4:23" x14ac:dyDescent="0.2">
      <c r="D54" s="94"/>
      <c r="E54" s="32"/>
      <c r="F54" s="32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4:23" x14ac:dyDescent="0.2">
      <c r="D55" s="94"/>
      <c r="E55" s="32"/>
      <c r="F55" s="32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4:23" x14ac:dyDescent="0.2">
      <c r="D56" s="94"/>
      <c r="E56" s="32"/>
      <c r="F56" s="32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4:23" x14ac:dyDescent="0.2">
      <c r="D57" s="94"/>
      <c r="E57" s="32"/>
      <c r="F57" s="32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4:23" x14ac:dyDescent="0.2">
      <c r="D58" s="94"/>
      <c r="E58" s="32"/>
      <c r="F58" s="32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4:23" x14ac:dyDescent="0.2">
      <c r="D59" s="94"/>
      <c r="E59" s="32"/>
      <c r="F59" s="32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4:23" x14ac:dyDescent="0.2">
      <c r="D60" s="94"/>
      <c r="E60" s="32"/>
      <c r="F60" s="32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4:23" x14ac:dyDescent="0.2">
      <c r="D61" s="94"/>
      <c r="E61" s="32"/>
      <c r="F61" s="32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4:23" x14ac:dyDescent="0.2">
      <c r="D62" s="94"/>
      <c r="E62" s="32"/>
      <c r="F62" s="32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4:23" x14ac:dyDescent="0.2">
      <c r="D63" s="94"/>
      <c r="E63" s="32"/>
      <c r="F63" s="32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4:23" x14ac:dyDescent="0.2">
      <c r="D64" s="94"/>
      <c r="E64" s="32"/>
      <c r="F64" s="32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4:23" x14ac:dyDescent="0.2">
      <c r="D65" s="94"/>
      <c r="E65" s="32"/>
      <c r="F65" s="32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4:23" x14ac:dyDescent="0.2">
      <c r="D66" s="94"/>
      <c r="E66" s="32"/>
      <c r="F66" s="32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4:23" x14ac:dyDescent="0.2">
      <c r="D67" s="94"/>
      <c r="E67" s="32"/>
      <c r="F67" s="32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4:23" x14ac:dyDescent="0.2">
      <c r="D68" s="94"/>
      <c r="E68" s="32"/>
      <c r="F68" s="32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4:23" x14ac:dyDescent="0.2">
      <c r="D69" s="94"/>
      <c r="E69" s="32"/>
      <c r="F69" s="32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4:23" x14ac:dyDescent="0.2">
      <c r="D70" s="94"/>
      <c r="E70" s="32"/>
      <c r="F70" s="32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4:23" x14ac:dyDescent="0.2">
      <c r="D71" s="94"/>
      <c r="E71" s="32"/>
      <c r="F71" s="32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4:23" x14ac:dyDescent="0.2">
      <c r="D72" s="94"/>
      <c r="E72" s="32"/>
      <c r="F72" s="32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4:23" x14ac:dyDescent="0.2">
      <c r="D73" s="94"/>
      <c r="E73" s="32"/>
      <c r="F73" s="32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4:23" x14ac:dyDescent="0.2">
      <c r="D74" s="94"/>
      <c r="E74" s="32"/>
      <c r="F74" s="32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4:23" x14ac:dyDescent="0.2">
      <c r="D75" s="94"/>
      <c r="E75" s="32"/>
      <c r="F75" s="32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4:23" x14ac:dyDescent="0.2">
      <c r="D76" s="94"/>
      <c r="E76" s="32"/>
      <c r="F76" s="32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4:23" x14ac:dyDescent="0.2">
      <c r="D77" s="94"/>
      <c r="E77" s="32"/>
      <c r="F77" s="32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4:23" x14ac:dyDescent="0.2">
      <c r="D78" s="94"/>
      <c r="E78" s="32"/>
      <c r="F78" s="32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4:23" x14ac:dyDescent="0.2">
      <c r="D79" s="94"/>
      <c r="E79" s="32"/>
      <c r="F79" s="32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4:23" x14ac:dyDescent="0.2">
      <c r="D80" s="94"/>
      <c r="E80" s="32"/>
      <c r="F80" s="32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4:23" x14ac:dyDescent="0.2">
      <c r="D81" s="94"/>
      <c r="E81" s="32"/>
      <c r="F81" s="32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4:23" x14ac:dyDescent="0.2">
      <c r="D82" s="94"/>
      <c r="E82" s="32"/>
      <c r="F82" s="32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4:23" x14ac:dyDescent="0.2">
      <c r="D83" s="94"/>
      <c r="E83" s="32"/>
      <c r="F83" s="32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4:23" x14ac:dyDescent="0.2">
      <c r="D84" s="94"/>
      <c r="E84" s="32"/>
      <c r="F84" s="32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4:23" x14ac:dyDescent="0.2">
      <c r="D85" s="94"/>
      <c r="E85" s="32"/>
      <c r="F85" s="32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4:23" x14ac:dyDescent="0.2">
      <c r="D86" s="94"/>
      <c r="E86" s="32"/>
      <c r="F86" s="32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4:23" x14ac:dyDescent="0.2">
      <c r="D87" s="94"/>
      <c r="E87" s="32"/>
      <c r="F87" s="32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4:23" x14ac:dyDescent="0.2">
      <c r="D88" s="94"/>
      <c r="E88" s="32"/>
      <c r="F88" s="32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4:23" x14ac:dyDescent="0.2">
      <c r="D89" s="94"/>
      <c r="E89" s="32"/>
      <c r="F89" s="32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4:23" x14ac:dyDescent="0.2">
      <c r="D90" s="94"/>
      <c r="E90" s="32"/>
      <c r="F90" s="32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4:23" x14ac:dyDescent="0.2">
      <c r="D91" s="94"/>
      <c r="E91" s="32"/>
      <c r="F91" s="32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4:23" x14ac:dyDescent="0.2">
      <c r="D92" s="94"/>
      <c r="E92" s="32"/>
      <c r="F92" s="32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4:23" x14ac:dyDescent="0.2">
      <c r="D93" s="94"/>
      <c r="E93" s="32"/>
      <c r="F93" s="32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4:23" x14ac:dyDescent="0.2">
      <c r="D94" s="94"/>
      <c r="E94" s="32"/>
      <c r="F94" s="32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4:23" x14ac:dyDescent="0.2">
      <c r="D95" s="94"/>
      <c r="E95" s="32"/>
      <c r="F95" s="32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4:23" x14ac:dyDescent="0.2">
      <c r="D96" s="94"/>
      <c r="E96" s="32"/>
      <c r="F96" s="32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4:23" x14ac:dyDescent="0.2">
      <c r="D97" s="94"/>
      <c r="E97" s="32"/>
      <c r="F97" s="32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4:23" x14ac:dyDescent="0.2">
      <c r="D98" s="94"/>
      <c r="E98" s="32"/>
      <c r="F98" s="32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4:23" x14ac:dyDescent="0.2">
      <c r="D99" s="94"/>
      <c r="E99" s="32"/>
      <c r="F99" s="32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4:23" x14ac:dyDescent="0.2">
      <c r="D100" s="94"/>
      <c r="E100" s="32"/>
      <c r="F100" s="32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4:23" x14ac:dyDescent="0.2">
      <c r="D101" s="94"/>
      <c r="E101" s="32"/>
      <c r="F101" s="32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4:23" x14ac:dyDescent="0.2">
      <c r="D102" s="94"/>
      <c r="E102" s="32"/>
      <c r="F102" s="32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4:23" x14ac:dyDescent="0.2">
      <c r="D103" s="94"/>
      <c r="E103" s="32"/>
      <c r="F103" s="32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4:23" x14ac:dyDescent="0.2">
      <c r="D104" s="94"/>
      <c r="E104" s="32"/>
      <c r="F104" s="32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4:23" x14ac:dyDescent="0.2">
      <c r="D105" s="94"/>
      <c r="E105" s="32"/>
      <c r="F105" s="32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4:23" x14ac:dyDescent="0.2">
      <c r="D106" s="94"/>
      <c r="E106" s="32"/>
      <c r="F106" s="32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4:23" x14ac:dyDescent="0.2">
      <c r="D107" s="94"/>
      <c r="E107" s="32"/>
      <c r="F107" s="32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4:23" x14ac:dyDescent="0.2">
      <c r="D108" s="94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4:23" x14ac:dyDescent="0.2">
      <c r="D109" s="94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4:23" x14ac:dyDescent="0.2">
      <c r="D110" s="94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4:23" x14ac:dyDescent="0.2">
      <c r="D111" s="94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4:23" x14ac:dyDescent="0.2">
      <c r="D112" s="94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4:22" x14ac:dyDescent="0.2">
      <c r="D113" s="94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4:22" x14ac:dyDescent="0.2">
      <c r="D114" s="94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4:22" x14ac:dyDescent="0.2">
      <c r="D115" s="94"/>
    </row>
    <row r="116" spans="4:22" x14ac:dyDescent="0.2">
      <c r="D116" s="94"/>
    </row>
    <row r="117" spans="4:22" x14ac:dyDescent="0.2">
      <c r="D117" s="94"/>
    </row>
    <row r="118" spans="4:22" x14ac:dyDescent="0.2">
      <c r="D118" s="57"/>
    </row>
    <row r="119" spans="4:22" x14ac:dyDescent="0.2">
      <c r="D119" s="57"/>
    </row>
    <row r="120" spans="4:22" x14ac:dyDescent="0.2">
      <c r="D120" s="57"/>
    </row>
    <row r="121" spans="4:22" x14ac:dyDescent="0.2">
      <c r="D121" s="57"/>
    </row>
    <row r="122" spans="4:22" x14ac:dyDescent="0.2">
      <c r="D122" s="57"/>
    </row>
    <row r="123" spans="4:22" x14ac:dyDescent="0.2">
      <c r="D123" s="57"/>
    </row>
    <row r="124" spans="4:22" x14ac:dyDescent="0.2">
      <c r="D124" s="57"/>
    </row>
    <row r="125" spans="4:22" x14ac:dyDescent="0.2">
      <c r="D125" s="57"/>
    </row>
    <row r="126" spans="4:22" x14ac:dyDescent="0.2">
      <c r="D126" s="57"/>
    </row>
    <row r="127" spans="4:22" x14ac:dyDescent="0.2">
      <c r="D127" s="57"/>
    </row>
    <row r="128" spans="4:22" x14ac:dyDescent="0.2">
      <c r="D128" s="57"/>
    </row>
    <row r="129" spans="4:4" x14ac:dyDescent="0.2">
      <c r="D129" s="57"/>
    </row>
    <row r="130" spans="4:4" x14ac:dyDescent="0.2">
      <c r="D130" s="57"/>
    </row>
    <row r="131" spans="4:4" x14ac:dyDescent="0.2">
      <c r="D131" s="57"/>
    </row>
    <row r="132" spans="4:4" x14ac:dyDescent="0.2">
      <c r="D132" s="57"/>
    </row>
    <row r="133" spans="4:4" x14ac:dyDescent="0.2">
      <c r="D133" s="57"/>
    </row>
    <row r="134" spans="4:4" x14ac:dyDescent="0.2">
      <c r="D134" s="57"/>
    </row>
    <row r="135" spans="4:4" x14ac:dyDescent="0.2">
      <c r="D135" s="57"/>
    </row>
    <row r="136" spans="4:4" x14ac:dyDescent="0.2">
      <c r="D136" s="57"/>
    </row>
    <row r="137" spans="4:4" x14ac:dyDescent="0.2">
      <c r="D137" s="57"/>
    </row>
    <row r="138" spans="4:4" x14ac:dyDescent="0.2">
      <c r="D138" s="57"/>
    </row>
    <row r="139" spans="4:4" x14ac:dyDescent="0.2">
      <c r="D139" s="57"/>
    </row>
    <row r="140" spans="4:4" x14ac:dyDescent="0.2">
      <c r="D140" s="57"/>
    </row>
    <row r="141" spans="4:4" x14ac:dyDescent="0.2">
      <c r="D141" s="57"/>
    </row>
    <row r="142" spans="4:4" x14ac:dyDescent="0.2">
      <c r="D142" s="57"/>
    </row>
    <row r="143" spans="4:4" x14ac:dyDescent="0.2">
      <c r="D143" s="57"/>
    </row>
    <row r="144" spans="4:4" x14ac:dyDescent="0.2">
      <c r="D144" s="57"/>
    </row>
    <row r="145" spans="4:4" x14ac:dyDescent="0.2">
      <c r="D145" s="57"/>
    </row>
    <row r="146" spans="4:4" x14ac:dyDescent="0.2">
      <c r="D146" s="57"/>
    </row>
    <row r="147" spans="4:4" x14ac:dyDescent="0.2">
      <c r="D147" s="57"/>
    </row>
    <row r="148" spans="4:4" x14ac:dyDescent="0.2">
      <c r="D148" s="57"/>
    </row>
    <row r="149" spans="4:4" x14ac:dyDescent="0.2">
      <c r="D149" s="57"/>
    </row>
    <row r="150" spans="4:4" x14ac:dyDescent="0.2">
      <c r="D150" s="57"/>
    </row>
    <row r="151" spans="4:4" x14ac:dyDescent="0.2">
      <c r="D151" s="57"/>
    </row>
    <row r="152" spans="4:4" x14ac:dyDescent="0.2">
      <c r="D152" s="57"/>
    </row>
    <row r="153" spans="4:4" x14ac:dyDescent="0.2">
      <c r="D153" s="57"/>
    </row>
    <row r="154" spans="4:4" x14ac:dyDescent="0.2">
      <c r="D154" s="57"/>
    </row>
    <row r="155" spans="4:4" x14ac:dyDescent="0.2">
      <c r="D155" s="57"/>
    </row>
    <row r="156" spans="4:4" x14ac:dyDescent="0.2">
      <c r="D156" s="57"/>
    </row>
    <row r="157" spans="4:4" x14ac:dyDescent="0.2">
      <c r="D157" s="57"/>
    </row>
    <row r="158" spans="4:4" x14ac:dyDescent="0.2">
      <c r="D158" s="57"/>
    </row>
    <row r="159" spans="4:4" x14ac:dyDescent="0.2">
      <c r="D159" s="57"/>
    </row>
    <row r="160" spans="4:4" x14ac:dyDescent="0.2">
      <c r="D160" s="57"/>
    </row>
    <row r="161" spans="4:4" x14ac:dyDescent="0.2">
      <c r="D161" s="57"/>
    </row>
    <row r="162" spans="4:4" x14ac:dyDescent="0.2">
      <c r="D162" s="57"/>
    </row>
    <row r="163" spans="4:4" x14ac:dyDescent="0.2">
      <c r="D163" s="57"/>
    </row>
    <row r="164" spans="4:4" x14ac:dyDescent="0.2">
      <c r="D164" s="57"/>
    </row>
    <row r="165" spans="4:4" x14ac:dyDescent="0.2">
      <c r="D165" s="57"/>
    </row>
    <row r="166" spans="4:4" x14ac:dyDescent="0.2">
      <c r="D166" s="57"/>
    </row>
    <row r="167" spans="4:4" x14ac:dyDescent="0.2">
      <c r="D167" s="57"/>
    </row>
    <row r="168" spans="4:4" x14ac:dyDescent="0.2">
      <c r="D168" s="57"/>
    </row>
    <row r="169" spans="4:4" x14ac:dyDescent="0.2">
      <c r="D169" s="57"/>
    </row>
    <row r="170" spans="4:4" x14ac:dyDescent="0.2">
      <c r="D170" s="57"/>
    </row>
    <row r="171" spans="4:4" x14ac:dyDescent="0.2">
      <c r="D171" s="57"/>
    </row>
    <row r="172" spans="4:4" x14ac:dyDescent="0.2">
      <c r="D172" s="57"/>
    </row>
    <row r="173" spans="4:4" x14ac:dyDescent="0.2">
      <c r="D173" s="57"/>
    </row>
    <row r="174" spans="4:4" x14ac:dyDescent="0.2">
      <c r="D174" s="57"/>
    </row>
    <row r="175" spans="4:4" x14ac:dyDescent="0.2">
      <c r="D175" s="57"/>
    </row>
    <row r="176" spans="4:4" x14ac:dyDescent="0.2">
      <c r="D176" s="57"/>
    </row>
    <row r="177" spans="4:4" x14ac:dyDescent="0.2">
      <c r="D177" s="57"/>
    </row>
    <row r="178" spans="4:4" x14ac:dyDescent="0.2">
      <c r="D178" s="57"/>
    </row>
    <row r="179" spans="4:4" x14ac:dyDescent="0.2">
      <c r="D179" s="57"/>
    </row>
    <row r="180" spans="4:4" x14ac:dyDescent="0.2">
      <c r="D180" s="57"/>
    </row>
    <row r="181" spans="4:4" x14ac:dyDescent="0.2">
      <c r="D181" s="57"/>
    </row>
    <row r="182" spans="4:4" x14ac:dyDescent="0.2">
      <c r="D182" s="57"/>
    </row>
    <row r="183" spans="4:4" x14ac:dyDescent="0.2">
      <c r="D183" s="57"/>
    </row>
    <row r="184" spans="4:4" x14ac:dyDescent="0.2">
      <c r="D184" s="57"/>
    </row>
    <row r="185" spans="4:4" x14ac:dyDescent="0.2">
      <c r="D185" s="57"/>
    </row>
    <row r="186" spans="4:4" x14ac:dyDescent="0.2">
      <c r="D186" s="57"/>
    </row>
    <row r="187" spans="4:4" x14ac:dyDescent="0.2">
      <c r="D187" s="57"/>
    </row>
    <row r="188" spans="4:4" x14ac:dyDescent="0.2">
      <c r="D188" s="57"/>
    </row>
    <row r="189" spans="4:4" x14ac:dyDescent="0.2">
      <c r="D189" s="57"/>
    </row>
    <row r="190" spans="4:4" x14ac:dyDescent="0.2">
      <c r="D190" s="57"/>
    </row>
    <row r="191" spans="4:4" x14ac:dyDescent="0.2">
      <c r="D191" s="57"/>
    </row>
    <row r="192" spans="4:4" x14ac:dyDescent="0.2">
      <c r="D192" s="57"/>
    </row>
    <row r="193" spans="4:4" x14ac:dyDescent="0.2">
      <c r="D193" s="57"/>
    </row>
    <row r="194" spans="4:4" x14ac:dyDescent="0.2">
      <c r="D194" s="57"/>
    </row>
    <row r="195" spans="4:4" x14ac:dyDescent="0.2">
      <c r="D195" s="57"/>
    </row>
    <row r="196" spans="4:4" x14ac:dyDescent="0.2">
      <c r="D196" s="57"/>
    </row>
    <row r="197" spans="4:4" x14ac:dyDescent="0.2">
      <c r="D197" s="57"/>
    </row>
    <row r="198" spans="4:4" x14ac:dyDescent="0.2">
      <c r="D198" s="57"/>
    </row>
    <row r="199" spans="4:4" x14ac:dyDescent="0.2">
      <c r="D199" s="57"/>
    </row>
    <row r="200" spans="4:4" x14ac:dyDescent="0.2">
      <c r="D200" s="57"/>
    </row>
    <row r="201" spans="4:4" x14ac:dyDescent="0.2">
      <c r="D201" s="57"/>
    </row>
    <row r="202" spans="4:4" x14ac:dyDescent="0.2">
      <c r="D202" s="57"/>
    </row>
    <row r="203" spans="4:4" x14ac:dyDescent="0.2">
      <c r="D203" s="57"/>
    </row>
    <row r="204" spans="4:4" x14ac:dyDescent="0.2">
      <c r="D204" s="57"/>
    </row>
    <row r="205" spans="4:4" x14ac:dyDescent="0.2">
      <c r="D205" s="57"/>
    </row>
    <row r="206" spans="4:4" x14ac:dyDescent="0.2">
      <c r="D206" s="57"/>
    </row>
    <row r="207" spans="4:4" x14ac:dyDescent="0.2">
      <c r="D207" s="57"/>
    </row>
    <row r="208" spans="4:4" x14ac:dyDescent="0.2">
      <c r="D208" s="57"/>
    </row>
    <row r="209" spans="4:4" x14ac:dyDescent="0.2">
      <c r="D209" s="57"/>
    </row>
    <row r="210" spans="4:4" x14ac:dyDescent="0.2">
      <c r="D210" s="57"/>
    </row>
    <row r="211" spans="4:4" x14ac:dyDescent="0.2">
      <c r="D211" s="57"/>
    </row>
    <row r="212" spans="4:4" x14ac:dyDescent="0.2">
      <c r="D212" s="57"/>
    </row>
    <row r="213" spans="4:4" x14ac:dyDescent="0.2">
      <c r="D213" s="57"/>
    </row>
    <row r="214" spans="4:4" x14ac:dyDescent="0.2">
      <c r="D214" s="57"/>
    </row>
    <row r="215" spans="4:4" x14ac:dyDescent="0.2">
      <c r="D215" s="57"/>
    </row>
    <row r="216" spans="4:4" x14ac:dyDescent="0.2">
      <c r="D216" s="57"/>
    </row>
    <row r="217" spans="4:4" x14ac:dyDescent="0.2">
      <c r="D217" s="57"/>
    </row>
    <row r="218" spans="4:4" x14ac:dyDescent="0.2">
      <c r="D218" s="57"/>
    </row>
    <row r="219" spans="4:4" x14ac:dyDescent="0.2">
      <c r="D219" s="57"/>
    </row>
    <row r="220" spans="4:4" x14ac:dyDescent="0.2">
      <c r="D220" s="57"/>
    </row>
    <row r="221" spans="4:4" x14ac:dyDescent="0.2">
      <c r="D221" s="57"/>
    </row>
    <row r="222" spans="4:4" x14ac:dyDescent="0.2">
      <c r="D222" s="57"/>
    </row>
    <row r="223" spans="4:4" x14ac:dyDescent="0.2">
      <c r="D223" s="57"/>
    </row>
    <row r="224" spans="4:4" x14ac:dyDescent="0.2">
      <c r="D224" s="57"/>
    </row>
    <row r="225" spans="4:4" x14ac:dyDescent="0.2">
      <c r="D225" s="57"/>
    </row>
    <row r="226" spans="4:4" x14ac:dyDescent="0.2">
      <c r="D226" s="57"/>
    </row>
    <row r="227" spans="4:4" x14ac:dyDescent="0.2">
      <c r="D227" s="57"/>
    </row>
    <row r="228" spans="4:4" x14ac:dyDescent="0.2">
      <c r="D228" s="57"/>
    </row>
    <row r="229" spans="4:4" x14ac:dyDescent="0.2">
      <c r="D229" s="57"/>
    </row>
    <row r="230" spans="4:4" x14ac:dyDescent="0.2">
      <c r="D230" s="57"/>
    </row>
    <row r="231" spans="4:4" x14ac:dyDescent="0.2">
      <c r="D231" s="57"/>
    </row>
    <row r="232" spans="4:4" x14ac:dyDescent="0.2">
      <c r="D232" s="57"/>
    </row>
    <row r="233" spans="4:4" x14ac:dyDescent="0.2">
      <c r="D233" s="57"/>
    </row>
    <row r="234" spans="4:4" x14ac:dyDescent="0.2">
      <c r="D234" s="57"/>
    </row>
    <row r="235" spans="4:4" x14ac:dyDescent="0.2">
      <c r="D235" s="57"/>
    </row>
    <row r="236" spans="4:4" x14ac:dyDescent="0.2">
      <c r="D236" s="57"/>
    </row>
    <row r="237" spans="4:4" x14ac:dyDescent="0.2">
      <c r="D237" s="57"/>
    </row>
    <row r="238" spans="4:4" x14ac:dyDescent="0.2">
      <c r="D238" s="57"/>
    </row>
    <row r="239" spans="4:4" x14ac:dyDescent="0.2">
      <c r="D239" s="57"/>
    </row>
    <row r="240" spans="4:4" x14ac:dyDescent="0.2">
      <c r="D240" s="57"/>
    </row>
    <row r="241" spans="4:4" x14ac:dyDescent="0.2">
      <c r="D241" s="57"/>
    </row>
    <row r="242" spans="4:4" x14ac:dyDescent="0.2">
      <c r="D242" s="57"/>
    </row>
    <row r="243" spans="4:4" x14ac:dyDescent="0.2">
      <c r="D243" s="57"/>
    </row>
    <row r="244" spans="4:4" x14ac:dyDescent="0.2">
      <c r="D244" s="57"/>
    </row>
    <row r="245" spans="4:4" x14ac:dyDescent="0.2">
      <c r="D245" s="57"/>
    </row>
    <row r="246" spans="4:4" x14ac:dyDescent="0.2">
      <c r="D246" s="57"/>
    </row>
    <row r="247" spans="4:4" x14ac:dyDescent="0.2">
      <c r="D247" s="57"/>
    </row>
    <row r="248" spans="4:4" x14ac:dyDescent="0.2">
      <c r="D248" s="57"/>
    </row>
    <row r="249" spans="4:4" x14ac:dyDescent="0.2">
      <c r="D249" s="57"/>
    </row>
    <row r="250" spans="4:4" x14ac:dyDescent="0.2">
      <c r="D250" s="57"/>
    </row>
    <row r="251" spans="4:4" x14ac:dyDescent="0.2">
      <c r="D251" s="57"/>
    </row>
    <row r="252" spans="4:4" x14ac:dyDescent="0.2">
      <c r="D252" s="57"/>
    </row>
    <row r="253" spans="4:4" x14ac:dyDescent="0.2">
      <c r="D253" s="57"/>
    </row>
    <row r="254" spans="4:4" x14ac:dyDescent="0.2">
      <c r="D254" s="57"/>
    </row>
    <row r="255" spans="4:4" x14ac:dyDescent="0.2">
      <c r="D255" s="57"/>
    </row>
    <row r="256" spans="4:4" x14ac:dyDescent="0.2">
      <c r="D256" s="57"/>
    </row>
    <row r="257" spans="4:4" x14ac:dyDescent="0.2">
      <c r="D257" s="57"/>
    </row>
    <row r="258" spans="4:4" x14ac:dyDescent="0.2">
      <c r="D258" s="57"/>
    </row>
    <row r="259" spans="4:4" x14ac:dyDescent="0.2">
      <c r="D259" s="57"/>
    </row>
    <row r="260" spans="4:4" x14ac:dyDescent="0.2">
      <c r="D260" s="57"/>
    </row>
    <row r="261" spans="4:4" x14ac:dyDescent="0.2">
      <c r="D261" s="57"/>
    </row>
    <row r="262" spans="4:4" x14ac:dyDescent="0.2">
      <c r="D262" s="57"/>
    </row>
    <row r="263" spans="4:4" x14ac:dyDescent="0.2">
      <c r="D263" s="57"/>
    </row>
    <row r="264" spans="4:4" x14ac:dyDescent="0.2">
      <c r="D264" s="57"/>
    </row>
    <row r="265" spans="4:4" x14ac:dyDescent="0.2">
      <c r="D265" s="57"/>
    </row>
    <row r="266" spans="4:4" x14ac:dyDescent="0.2">
      <c r="D266" s="57"/>
    </row>
    <row r="267" spans="4:4" x14ac:dyDescent="0.2">
      <c r="D267" s="57"/>
    </row>
    <row r="268" spans="4:4" x14ac:dyDescent="0.2">
      <c r="D268" s="57"/>
    </row>
    <row r="269" spans="4:4" x14ac:dyDescent="0.2">
      <c r="D269" s="57"/>
    </row>
    <row r="270" spans="4:4" x14ac:dyDescent="0.2">
      <c r="D270" s="57"/>
    </row>
    <row r="271" spans="4:4" x14ac:dyDescent="0.2">
      <c r="D271" s="57"/>
    </row>
    <row r="272" spans="4:4" x14ac:dyDescent="0.2">
      <c r="D272" s="57"/>
    </row>
    <row r="273" spans="4:4" x14ac:dyDescent="0.2">
      <c r="D273" s="57"/>
    </row>
    <row r="274" spans="4:4" x14ac:dyDescent="0.2">
      <c r="D274" s="57"/>
    </row>
    <row r="275" spans="4:4" x14ac:dyDescent="0.2">
      <c r="D275" s="57"/>
    </row>
    <row r="276" spans="4:4" x14ac:dyDescent="0.2">
      <c r="D276" s="57"/>
    </row>
    <row r="277" spans="4:4" x14ac:dyDescent="0.2">
      <c r="D277" s="57"/>
    </row>
    <row r="278" spans="4:4" x14ac:dyDescent="0.2">
      <c r="D278" s="57"/>
    </row>
    <row r="279" spans="4:4" x14ac:dyDescent="0.2">
      <c r="D279" s="57"/>
    </row>
    <row r="280" spans="4:4" x14ac:dyDescent="0.2">
      <c r="D280" s="57"/>
    </row>
    <row r="281" spans="4:4" x14ac:dyDescent="0.2">
      <c r="D281" s="57"/>
    </row>
    <row r="282" spans="4:4" x14ac:dyDescent="0.2">
      <c r="D282" s="57"/>
    </row>
    <row r="283" spans="4:4" x14ac:dyDescent="0.2">
      <c r="D283" s="57"/>
    </row>
    <row r="284" spans="4:4" x14ac:dyDescent="0.2">
      <c r="D284" s="57"/>
    </row>
    <row r="285" spans="4:4" x14ac:dyDescent="0.2">
      <c r="D285" s="57"/>
    </row>
    <row r="286" spans="4:4" x14ac:dyDescent="0.2">
      <c r="D286" s="57"/>
    </row>
    <row r="287" spans="4:4" x14ac:dyDescent="0.2">
      <c r="D287" s="57"/>
    </row>
    <row r="288" spans="4:4" x14ac:dyDescent="0.2">
      <c r="D288" s="57"/>
    </row>
    <row r="289" spans="4:4" x14ac:dyDescent="0.2">
      <c r="D289" s="57"/>
    </row>
    <row r="290" spans="4:4" x14ac:dyDescent="0.2">
      <c r="D290" s="57"/>
    </row>
    <row r="291" spans="4:4" x14ac:dyDescent="0.2">
      <c r="D291" s="57"/>
    </row>
    <row r="292" spans="4:4" x14ac:dyDescent="0.2">
      <c r="D292" s="57"/>
    </row>
    <row r="293" spans="4:4" x14ac:dyDescent="0.2">
      <c r="D293" s="57"/>
    </row>
    <row r="294" spans="4:4" x14ac:dyDescent="0.2">
      <c r="D294" s="57"/>
    </row>
    <row r="295" spans="4:4" x14ac:dyDescent="0.2">
      <c r="D295" s="57"/>
    </row>
    <row r="296" spans="4:4" x14ac:dyDescent="0.2">
      <c r="D296" s="57"/>
    </row>
    <row r="297" spans="4:4" x14ac:dyDescent="0.2">
      <c r="D297" s="57"/>
    </row>
    <row r="298" spans="4:4" x14ac:dyDescent="0.2">
      <c r="D298" s="57"/>
    </row>
    <row r="299" spans="4:4" x14ac:dyDescent="0.2">
      <c r="D299" s="57"/>
    </row>
    <row r="300" spans="4:4" x14ac:dyDescent="0.2">
      <c r="D300" s="57"/>
    </row>
    <row r="301" spans="4:4" x14ac:dyDescent="0.2">
      <c r="D301" s="57"/>
    </row>
    <row r="302" spans="4:4" x14ac:dyDescent="0.2">
      <c r="D302" s="57"/>
    </row>
    <row r="303" spans="4:4" x14ac:dyDescent="0.2">
      <c r="D303" s="57"/>
    </row>
    <row r="304" spans="4:4" x14ac:dyDescent="0.2">
      <c r="D304" s="57"/>
    </row>
    <row r="305" spans="4:4" x14ac:dyDescent="0.2">
      <c r="D305" s="57"/>
    </row>
    <row r="306" spans="4:4" x14ac:dyDescent="0.2">
      <c r="D306" s="57"/>
    </row>
    <row r="307" spans="4:4" x14ac:dyDescent="0.2">
      <c r="D307" s="57"/>
    </row>
    <row r="308" spans="4:4" x14ac:dyDescent="0.2">
      <c r="D308" s="57"/>
    </row>
    <row r="309" spans="4:4" x14ac:dyDescent="0.2">
      <c r="D309" s="57"/>
    </row>
    <row r="310" spans="4:4" x14ac:dyDescent="0.2">
      <c r="D310" s="57"/>
    </row>
    <row r="311" spans="4:4" x14ac:dyDescent="0.2">
      <c r="D311" s="57"/>
    </row>
    <row r="312" spans="4:4" x14ac:dyDescent="0.2">
      <c r="D312" s="57"/>
    </row>
    <row r="313" spans="4:4" x14ac:dyDescent="0.2">
      <c r="D313" s="57"/>
    </row>
    <row r="314" spans="4:4" x14ac:dyDescent="0.2">
      <c r="D314" s="57"/>
    </row>
    <row r="315" spans="4:4" x14ac:dyDescent="0.2">
      <c r="D315" s="57"/>
    </row>
    <row r="316" spans="4:4" x14ac:dyDescent="0.2">
      <c r="D316" s="57"/>
    </row>
    <row r="317" spans="4:4" x14ac:dyDescent="0.2">
      <c r="D317" s="57"/>
    </row>
    <row r="318" spans="4:4" x14ac:dyDescent="0.2">
      <c r="D318" s="57"/>
    </row>
    <row r="319" spans="4:4" x14ac:dyDescent="0.2">
      <c r="D319" s="57"/>
    </row>
    <row r="320" spans="4:4" x14ac:dyDescent="0.2">
      <c r="D320" s="57"/>
    </row>
    <row r="321" spans="4:4" x14ac:dyDescent="0.2">
      <c r="D321" s="57"/>
    </row>
    <row r="322" spans="4:4" x14ac:dyDescent="0.2">
      <c r="D322" s="57"/>
    </row>
    <row r="323" spans="4:4" x14ac:dyDescent="0.2">
      <c r="D323" s="57"/>
    </row>
    <row r="324" spans="4:4" x14ac:dyDescent="0.2">
      <c r="D324" s="57"/>
    </row>
    <row r="325" spans="4:4" x14ac:dyDescent="0.2">
      <c r="D325" s="57"/>
    </row>
    <row r="326" spans="4:4" x14ac:dyDescent="0.2">
      <c r="D326" s="57"/>
    </row>
    <row r="327" spans="4:4" x14ac:dyDescent="0.2">
      <c r="D327" s="57"/>
    </row>
    <row r="328" spans="4:4" x14ac:dyDescent="0.2">
      <c r="D328" s="57"/>
    </row>
    <row r="329" spans="4:4" x14ac:dyDescent="0.2">
      <c r="D329" s="57"/>
    </row>
    <row r="330" spans="4:4" x14ac:dyDescent="0.2">
      <c r="D330" s="57"/>
    </row>
    <row r="331" spans="4:4" x14ac:dyDescent="0.2">
      <c r="D331" s="57"/>
    </row>
    <row r="332" spans="4:4" x14ac:dyDescent="0.2">
      <c r="D332" s="57"/>
    </row>
    <row r="333" spans="4:4" x14ac:dyDescent="0.2">
      <c r="D333" s="57"/>
    </row>
    <row r="334" spans="4:4" x14ac:dyDescent="0.2">
      <c r="D334" s="57"/>
    </row>
    <row r="335" spans="4:4" x14ac:dyDescent="0.2">
      <c r="D335" s="57"/>
    </row>
    <row r="336" spans="4:4" x14ac:dyDescent="0.2">
      <c r="D336" s="57"/>
    </row>
    <row r="337" spans="4:4" x14ac:dyDescent="0.2">
      <c r="D337" s="57"/>
    </row>
    <row r="338" spans="4:4" x14ac:dyDescent="0.2">
      <c r="D338" s="57"/>
    </row>
    <row r="339" spans="4:4" x14ac:dyDescent="0.2">
      <c r="D339" s="57"/>
    </row>
    <row r="340" spans="4:4" x14ac:dyDescent="0.2">
      <c r="D340" s="57"/>
    </row>
    <row r="341" spans="4:4" x14ac:dyDescent="0.2">
      <c r="D341" s="57"/>
    </row>
    <row r="342" spans="4:4" x14ac:dyDescent="0.2">
      <c r="D342" s="57"/>
    </row>
    <row r="343" spans="4:4" x14ac:dyDescent="0.2">
      <c r="D343" s="57"/>
    </row>
    <row r="344" spans="4:4" x14ac:dyDescent="0.2">
      <c r="D344" s="57"/>
    </row>
    <row r="345" spans="4:4" x14ac:dyDescent="0.2">
      <c r="D345" s="57"/>
    </row>
    <row r="346" spans="4:4" x14ac:dyDescent="0.2">
      <c r="D346" s="57"/>
    </row>
    <row r="347" spans="4:4" x14ac:dyDescent="0.2">
      <c r="D347" s="57"/>
    </row>
  </sheetData>
  <sortState ref="A11:V36">
    <sortCondition ref="A11:A36"/>
    <sortCondition ref="D11:D36"/>
  </sortState>
  <phoneticPr fontId="5" type="noConversion"/>
  <conditionalFormatting sqref="V10:V49">
    <cfRule type="cellIs" dxfId="19" priority="13" stopIfTrue="1" operator="notEqual">
      <formula>0</formula>
    </cfRule>
  </conditionalFormatting>
  <conditionalFormatting sqref="E10:F17 E23:F24 E26:F27 E36:F107 E20:F21">
    <cfRule type="expression" dxfId="18" priority="25">
      <formula>AND(($E10+$F10)&lt;&gt;SUM($H10:$W10),E10&gt;0)</formula>
    </cfRule>
  </conditionalFormatting>
  <conditionalFormatting sqref="E22:F22">
    <cfRule type="expression" dxfId="17" priority="27">
      <formula>AND(($E22+$F22)&lt;&gt;SUM($H22:$W22),E22&gt;0)</formula>
    </cfRule>
  </conditionalFormatting>
  <conditionalFormatting sqref="E25:F25">
    <cfRule type="expression" dxfId="16" priority="9">
      <formula>AND(($E25+$F25)&lt;&gt;SUM($H25:$W25),E25&gt;0)</formula>
    </cfRule>
  </conditionalFormatting>
  <conditionalFormatting sqref="E28:F30">
    <cfRule type="expression" dxfId="15" priority="8">
      <formula>AND(($E28+$F28)&lt;&gt;SUM($H28:$W28),E28&gt;0)</formula>
    </cfRule>
  </conditionalFormatting>
  <conditionalFormatting sqref="E32:F32">
    <cfRule type="expression" dxfId="14" priority="7">
      <formula>AND(($E32+$F32)&lt;&gt;SUM($H32:$W32),E32&gt;0)</formula>
    </cfRule>
  </conditionalFormatting>
  <conditionalFormatting sqref="E31:F31">
    <cfRule type="expression" dxfId="13" priority="6">
      <formula>AND(($E31+$F31)&lt;&gt;SUM($H31:$W31),E31&gt;0)</formula>
    </cfRule>
  </conditionalFormatting>
  <conditionalFormatting sqref="F33">
    <cfRule type="expression" dxfId="12" priority="5">
      <formula>AND(($E33+$F33)&lt;&gt;SUM($H33:$W33),F33&gt;0)</formula>
    </cfRule>
  </conditionalFormatting>
  <conditionalFormatting sqref="E18:F19">
    <cfRule type="expression" dxfId="11" priority="4">
      <formula>AND(($E18+$F18)&lt;&gt;SUM($H18:$W18),E18&gt;0)</formula>
    </cfRule>
  </conditionalFormatting>
  <conditionalFormatting sqref="E33">
    <cfRule type="expression" dxfId="10" priority="3">
      <formula>AND(($E33+$F33)&lt;&gt;SUM($H33:$W33),E33&gt;0)</formula>
    </cfRule>
  </conditionalFormatting>
  <conditionalFormatting sqref="F34:F35">
    <cfRule type="expression" dxfId="9" priority="2">
      <formula>AND(($E34+$F34)&lt;&gt;SUM($H34:$W34),F34&gt;0)</formula>
    </cfRule>
  </conditionalFormatting>
  <conditionalFormatting sqref="E34:E35">
    <cfRule type="expression" dxfId="8" priority="1">
      <formula>AND(($E34+$F34)&lt;&gt;SUM($H34:$W34),E34&gt;0)</formula>
    </cfRule>
  </conditionalFormatting>
  <printOptions gridLines="1"/>
  <pageMargins left="0.97986111111111107" right="1.179861111111111" top="0.97986111111111107" bottom="1.179861111111111" header="0.5" footer="0.5"/>
  <pageSetup paperSize="9" scale="5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BJ823"/>
  <sheetViews>
    <sheetView tabSelected="1" showOutlineSymbols="0" zoomScale="90" zoomScaleNormal="90" workbookViewId="0">
      <pane xSplit="7" ySplit="9" topLeftCell="T67" activePane="bottomRight" state="frozen"/>
      <selection pane="topRight" activeCell="G1" sqref="G1"/>
      <selection pane="bottomLeft" activeCell="A10" sqref="A10"/>
      <selection pane="bottomRight" activeCell="V98" sqref="V98"/>
    </sheetView>
  </sheetViews>
  <sheetFormatPr defaultColWidth="9.6640625" defaultRowHeight="15" x14ac:dyDescent="0.2"/>
  <cols>
    <col min="1" max="1" width="11.109375" style="1" customWidth="1"/>
    <col min="2" max="3" width="22.6640625" style="2" customWidth="1"/>
    <col min="4" max="4" width="9.6640625" style="2" customWidth="1"/>
    <col min="5" max="5" width="10.21875" style="2" customWidth="1"/>
    <col min="6" max="6" width="9.6640625" style="2" customWidth="1"/>
    <col min="7" max="7" width="1.6640625" style="2" customWidth="1"/>
    <col min="8" max="9" width="9.6640625" style="2" customWidth="1"/>
    <col min="10" max="10" width="9.6640625" style="2" hidden="1" customWidth="1"/>
    <col min="11" max="12" width="9.6640625" style="2" customWidth="1"/>
    <col min="13" max="13" width="9.6640625" style="2" hidden="1" customWidth="1"/>
    <col min="14" max="23" width="9.6640625" style="2" customWidth="1"/>
    <col min="24" max="24" width="9.6640625" style="2" hidden="1" customWidth="1"/>
    <col min="25" max="27" width="9.6640625" style="2" customWidth="1"/>
    <col min="28" max="29" width="9.6640625" style="2" hidden="1" customWidth="1"/>
    <col min="30" max="34" width="9.6640625" style="2" customWidth="1"/>
    <col min="35" max="35" width="9.6640625" style="2" hidden="1" customWidth="1"/>
    <col min="36" max="40" width="9.6640625" style="2" customWidth="1"/>
    <col min="41" max="44" width="9.6640625" style="2" hidden="1" customWidth="1"/>
    <col min="45" max="45" width="1.6640625" style="2" customWidth="1"/>
    <col min="46" max="47" width="9.6640625" style="2"/>
    <col min="48" max="48" width="10.109375" bestFit="1" customWidth="1"/>
    <col min="49" max="16384" width="9.6640625" style="2"/>
  </cols>
  <sheetData>
    <row r="1" spans="1:62" ht="15.75" x14ac:dyDescent="0.25">
      <c r="A1" s="1" t="str">
        <f>Settings!J2</f>
        <v>Piddington Parish Council</v>
      </c>
      <c r="B1" s="11"/>
      <c r="C1" s="36" t="s">
        <v>23</v>
      </c>
      <c r="F1" s="90" t="s">
        <v>255</v>
      </c>
      <c r="G1" s="3"/>
      <c r="H1" s="89">
        <v>2235</v>
      </c>
      <c r="I1" s="89">
        <v>200</v>
      </c>
      <c r="J1" s="89">
        <v>0</v>
      </c>
      <c r="K1" s="89">
        <v>100</v>
      </c>
      <c r="L1" s="89">
        <v>0</v>
      </c>
      <c r="M1" s="89">
        <v>0</v>
      </c>
      <c r="N1" s="89">
        <v>0</v>
      </c>
      <c r="O1" s="89">
        <v>150</v>
      </c>
      <c r="P1" s="89">
        <v>600</v>
      </c>
      <c r="Q1" s="89">
        <v>150</v>
      </c>
      <c r="R1" s="89">
        <v>35</v>
      </c>
      <c r="S1" s="89"/>
      <c r="T1" s="89">
        <v>150</v>
      </c>
      <c r="U1" s="89">
        <v>100</v>
      </c>
      <c r="V1" s="89">
        <v>1300</v>
      </c>
      <c r="W1" s="89">
        <v>350</v>
      </c>
      <c r="X1" s="89"/>
      <c r="Y1" s="89"/>
      <c r="Z1" s="89">
        <v>0</v>
      </c>
      <c r="AA1" s="89">
        <v>0</v>
      </c>
      <c r="AB1" s="89"/>
      <c r="AC1" s="89"/>
      <c r="AD1" s="89">
        <v>0</v>
      </c>
      <c r="AE1" s="89">
        <v>250</v>
      </c>
      <c r="AF1" s="89">
        <v>200</v>
      </c>
      <c r="AG1" s="89">
        <v>300</v>
      </c>
      <c r="AH1" s="89">
        <v>24</v>
      </c>
      <c r="AI1" s="89">
        <v>0</v>
      </c>
      <c r="AJ1" s="89">
        <v>64</v>
      </c>
      <c r="AK1" s="89">
        <v>0</v>
      </c>
      <c r="AL1" s="89">
        <v>500</v>
      </c>
      <c r="AM1" s="89">
        <v>0</v>
      </c>
      <c r="AN1" s="89">
        <v>6500</v>
      </c>
      <c r="AS1" s="3"/>
    </row>
    <row r="2" spans="1:62" x14ac:dyDescent="0.2">
      <c r="G2" s="3"/>
      <c r="AS2" s="3"/>
      <c r="AT2" s="2" t="s">
        <v>251</v>
      </c>
    </row>
    <row r="3" spans="1:62" ht="15.75" x14ac:dyDescent="0.25">
      <c r="A3" s="58" t="str">
        <f>Income!E3</f>
        <v>1st April 2016 to 31st March 2017</v>
      </c>
      <c r="B3"/>
      <c r="G3" s="3"/>
      <c r="H3" s="2" t="s">
        <v>0</v>
      </c>
      <c r="AS3" s="3"/>
    </row>
    <row r="4" spans="1:62" x14ac:dyDescent="0.2">
      <c r="C4" s="2" t="s">
        <v>1</v>
      </c>
      <c r="F4" s="5">
        <f>SUM(F20:F999)</f>
        <v>16938.11</v>
      </c>
      <c r="G4" s="3"/>
      <c r="H4" s="5">
        <f t="shared" ref="H4:P4" si="0">SUM(H20:H999)</f>
        <v>2694.8800000000006</v>
      </c>
      <c r="I4" s="5">
        <f t="shared" si="0"/>
        <v>495.10999999999996</v>
      </c>
      <c r="J4" s="5">
        <f t="shared" si="0"/>
        <v>0</v>
      </c>
      <c r="K4" s="5">
        <f t="shared" si="0"/>
        <v>344</v>
      </c>
      <c r="L4" s="5">
        <f t="shared" si="0"/>
        <v>0</v>
      </c>
      <c r="M4" s="5">
        <f>SUM(M20:M999)</f>
        <v>0</v>
      </c>
      <c r="N4" s="5">
        <f>SUM(N20:N999)</f>
        <v>0</v>
      </c>
      <c r="O4" s="5">
        <f>SUM(O20:O999)</f>
        <v>203</v>
      </c>
      <c r="P4" s="5">
        <f t="shared" si="0"/>
        <v>382.1</v>
      </c>
      <c r="Q4" s="5">
        <f>SUM(Q20:Q999)</f>
        <v>149.28</v>
      </c>
      <c r="R4" s="5">
        <f>SUM(R20:R999)</f>
        <v>35</v>
      </c>
      <c r="S4" s="5">
        <f>SUM(S20:S999)</f>
        <v>0</v>
      </c>
      <c r="T4" s="5">
        <f t="shared" ref="T4:AK4" si="1">SUM(T20:T999)</f>
        <v>184.35</v>
      </c>
      <c r="U4" s="5">
        <f t="shared" si="1"/>
        <v>39</v>
      </c>
      <c r="V4" s="5">
        <f>SUM(V20:V999)</f>
        <v>2895</v>
      </c>
      <c r="W4" s="5">
        <f>SUM(W20:W999)</f>
        <v>240.24</v>
      </c>
      <c r="X4" s="5">
        <f t="shared" ref="X4:AE4" si="2">SUM(X20:X999)</f>
        <v>0</v>
      </c>
      <c r="Y4" s="5">
        <f t="shared" si="2"/>
        <v>0</v>
      </c>
      <c r="Z4" s="5">
        <f t="shared" si="2"/>
        <v>0</v>
      </c>
      <c r="AA4" s="5">
        <f t="shared" si="2"/>
        <v>175</v>
      </c>
      <c r="AB4" s="5">
        <f t="shared" si="2"/>
        <v>0</v>
      </c>
      <c r="AC4" s="5">
        <f t="shared" si="2"/>
        <v>0</v>
      </c>
      <c r="AD4" s="5">
        <f t="shared" si="2"/>
        <v>3190</v>
      </c>
      <c r="AE4" s="5">
        <f t="shared" si="2"/>
        <v>290</v>
      </c>
      <c r="AF4" s="5">
        <f>SUM(AF20:AF999)</f>
        <v>0</v>
      </c>
      <c r="AG4" s="5">
        <f t="shared" ref="AG4" si="3">SUM(AG20:AG999)</f>
        <v>526</v>
      </c>
      <c r="AH4" s="5">
        <f>SUM(AH20:AH999)</f>
        <v>0</v>
      </c>
      <c r="AI4" s="5">
        <f t="shared" si="1"/>
        <v>0</v>
      </c>
      <c r="AJ4" s="5">
        <f t="shared" si="1"/>
        <v>0</v>
      </c>
      <c r="AK4" s="5">
        <f t="shared" si="1"/>
        <v>0</v>
      </c>
      <c r="AL4" s="5">
        <f>SUM(AL20:AL999)</f>
        <v>3052.6</v>
      </c>
      <c r="AM4" s="5">
        <f t="shared" ref="AM4:AR4" si="4">SUM(AM20:AM999)</f>
        <v>0</v>
      </c>
      <c r="AN4" s="5">
        <f t="shared" si="4"/>
        <v>0</v>
      </c>
      <c r="AO4" s="5">
        <f t="shared" si="4"/>
        <v>0</v>
      </c>
      <c r="AP4" s="5">
        <f t="shared" si="4"/>
        <v>0</v>
      </c>
      <c r="AQ4" s="5">
        <f t="shared" si="4"/>
        <v>0</v>
      </c>
      <c r="AR4" s="5">
        <f t="shared" si="4"/>
        <v>0</v>
      </c>
      <c r="AS4" s="3"/>
      <c r="AT4" s="5">
        <f>SUM(AT20:AT999)</f>
        <v>2042.55</v>
      </c>
    </row>
    <row r="5" spans="1:62" x14ac:dyDescent="0.2">
      <c r="C5" s="2" t="s">
        <v>15</v>
      </c>
      <c r="F5" s="5">
        <f>H5+L5</f>
        <v>16938.11</v>
      </c>
      <c r="G5" s="3"/>
      <c r="H5" s="5">
        <f>SUM(H4:AS4)</f>
        <v>14895.560000000001</v>
      </c>
      <c r="I5" s="10" t="s">
        <v>16</v>
      </c>
      <c r="L5" s="5">
        <f>AT4</f>
        <v>2042.55</v>
      </c>
      <c r="AS5" s="3"/>
      <c r="AT5" s="5"/>
    </row>
    <row r="6" spans="1:62" ht="12.95" customHeight="1" x14ac:dyDescent="0.2">
      <c r="A6" s="7"/>
      <c r="B6" s="7"/>
      <c r="C6" s="7"/>
      <c r="D6" s="7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62" s="67" customFormat="1" ht="12.95" customHeight="1" x14ac:dyDescent="0.2">
      <c r="A7" s="1"/>
      <c r="F7" s="32"/>
      <c r="G7" s="3"/>
      <c r="H7" s="74" t="s">
        <v>135</v>
      </c>
      <c r="I7" s="2"/>
      <c r="J7" s="36"/>
      <c r="K7" s="36"/>
      <c r="L7" s="74" t="s">
        <v>164</v>
      </c>
      <c r="M7" s="2"/>
      <c r="N7" s="74" t="s">
        <v>165</v>
      </c>
      <c r="O7"/>
      <c r="P7" s="2"/>
      <c r="Q7" s="74" t="s">
        <v>159</v>
      </c>
      <c r="R7" s="2"/>
      <c r="S7" s="36"/>
      <c r="T7" s="2"/>
      <c r="U7" s="2"/>
      <c r="V7" s="75" t="s">
        <v>256</v>
      </c>
      <c r="W7"/>
      <c r="X7"/>
      <c r="Y7"/>
      <c r="Z7"/>
      <c r="AA7"/>
      <c r="AB7"/>
      <c r="AC7"/>
      <c r="AD7"/>
      <c r="AE7"/>
      <c r="AF7" s="75" t="s">
        <v>147</v>
      </c>
      <c r="AG7" s="75" t="s">
        <v>157</v>
      </c>
      <c r="AH7" s="75" t="s">
        <v>149</v>
      </c>
      <c r="AI7"/>
      <c r="AJ7"/>
      <c r="AK7"/>
      <c r="AL7" s="75" t="s">
        <v>29</v>
      </c>
      <c r="AM7" s="75" t="s">
        <v>163</v>
      </c>
      <c r="AN7"/>
      <c r="AO7"/>
      <c r="AP7"/>
      <c r="AQ7"/>
      <c r="AR7"/>
      <c r="AS7" s="3"/>
      <c r="AT7"/>
      <c r="AV7" s="68"/>
    </row>
    <row r="8" spans="1:62" s="64" customFormat="1" ht="30" x14ac:dyDescent="0.2">
      <c r="A8" s="8" t="s">
        <v>4</v>
      </c>
      <c r="B8" s="63" t="s">
        <v>17</v>
      </c>
      <c r="C8" s="63" t="s">
        <v>6</v>
      </c>
      <c r="D8" s="64" t="s">
        <v>153</v>
      </c>
      <c r="E8" s="65" t="s">
        <v>152</v>
      </c>
      <c r="F8" s="66" t="s">
        <v>115</v>
      </c>
      <c r="G8" s="76"/>
      <c r="H8" s="60" t="s">
        <v>136</v>
      </c>
      <c r="I8" s="60" t="s">
        <v>137</v>
      </c>
      <c r="J8" s="85" t="s">
        <v>138</v>
      </c>
      <c r="K8" s="60" t="s">
        <v>139</v>
      </c>
      <c r="L8" s="60" t="s">
        <v>108</v>
      </c>
      <c r="M8" s="85" t="s">
        <v>140</v>
      </c>
      <c r="N8" s="60" t="s">
        <v>158</v>
      </c>
      <c r="O8" s="60" t="s">
        <v>161</v>
      </c>
      <c r="P8" s="60" t="s">
        <v>19</v>
      </c>
      <c r="Q8" s="60" t="s">
        <v>122</v>
      </c>
      <c r="R8" s="60" t="s">
        <v>141</v>
      </c>
      <c r="S8" s="60" t="s">
        <v>160</v>
      </c>
      <c r="T8" s="60" t="s">
        <v>154</v>
      </c>
      <c r="U8" s="60" t="s">
        <v>142</v>
      </c>
      <c r="V8" s="60" t="s">
        <v>253</v>
      </c>
      <c r="W8" s="60" t="s">
        <v>145</v>
      </c>
      <c r="X8" s="60"/>
      <c r="Y8" s="60" t="s">
        <v>169</v>
      </c>
      <c r="Z8" s="60" t="s">
        <v>170</v>
      </c>
      <c r="AA8" s="60" t="s">
        <v>20</v>
      </c>
      <c r="AB8" s="81" t="s">
        <v>143</v>
      </c>
      <c r="AC8" s="81" t="s">
        <v>144</v>
      </c>
      <c r="AD8" s="81" t="s">
        <v>242</v>
      </c>
      <c r="AE8" s="60" t="s">
        <v>146</v>
      </c>
      <c r="AF8" s="60" t="s">
        <v>148</v>
      </c>
      <c r="AG8" s="60" t="s">
        <v>157</v>
      </c>
      <c r="AH8" s="60" t="s">
        <v>121</v>
      </c>
      <c r="AI8" s="85" t="s">
        <v>178</v>
      </c>
      <c r="AJ8" s="60" t="s">
        <v>151</v>
      </c>
      <c r="AK8" s="60" t="s">
        <v>150</v>
      </c>
      <c r="AL8" s="60" t="s">
        <v>162</v>
      </c>
      <c r="AM8" s="81" t="s">
        <v>171</v>
      </c>
      <c r="AN8" s="81" t="s">
        <v>254</v>
      </c>
      <c r="AO8" s="60"/>
      <c r="AP8" s="60"/>
      <c r="AQ8" s="60"/>
      <c r="AR8" s="60"/>
      <c r="AS8" s="76"/>
      <c r="AT8" s="60" t="s">
        <v>21</v>
      </c>
      <c r="AV8" s="64" t="s">
        <v>155</v>
      </c>
    </row>
    <row r="9" spans="1:62" ht="12.95" customHeight="1" x14ac:dyDescent="0.2">
      <c r="A9" s="7"/>
      <c r="B9" s="7"/>
      <c r="C9" s="7"/>
      <c r="D9" s="7"/>
      <c r="E9" s="7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62" ht="15.75" x14ac:dyDescent="0.25">
      <c r="C10" s="11" t="s">
        <v>120</v>
      </c>
      <c r="E10" s="94"/>
      <c r="F10" s="5"/>
      <c r="G10" s="33" t="str">
        <f>IF(SUM(H10:AT10)-F10=0,"","x")</f>
        <v/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3"/>
      <c r="AT10" s="5"/>
      <c r="AW10" s="5"/>
    </row>
    <row r="11" spans="1:62" x14ac:dyDescent="0.2">
      <c r="B11"/>
      <c r="C11"/>
      <c r="E11" s="94"/>
      <c r="F11" s="32"/>
      <c r="G11" s="33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3"/>
      <c r="AT11" s="5"/>
      <c r="AW11" s="5"/>
    </row>
    <row r="12" spans="1:62" x14ac:dyDescent="0.2">
      <c r="A12" s="1">
        <v>42416</v>
      </c>
      <c r="B12" s="34" t="s">
        <v>272</v>
      </c>
      <c r="C12" s="34" t="s">
        <v>198</v>
      </c>
      <c r="D12" s="34">
        <v>100149</v>
      </c>
      <c r="E12" s="94" t="s">
        <v>212</v>
      </c>
      <c r="F12" s="32">
        <v>30</v>
      </c>
      <c r="G12" s="33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>
        <v>30</v>
      </c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3"/>
      <c r="AT12" s="5"/>
      <c r="AU12" s="5"/>
      <c r="AW12" s="5"/>
    </row>
    <row r="13" spans="1:62" x14ac:dyDescent="0.2">
      <c r="A13" s="1">
        <v>42444</v>
      </c>
      <c r="B13" s="52" t="s">
        <v>199</v>
      </c>
      <c r="C13" s="34" t="s">
        <v>200</v>
      </c>
      <c r="D13" s="34">
        <v>100157</v>
      </c>
      <c r="E13" s="94">
        <v>42576</v>
      </c>
      <c r="F13" s="32">
        <v>9</v>
      </c>
      <c r="G13" s="33"/>
      <c r="H13" s="5"/>
      <c r="I13" s="5"/>
      <c r="J13" s="5"/>
      <c r="K13" s="5"/>
      <c r="L13" s="5"/>
      <c r="M13" s="5"/>
      <c r="N13" s="5"/>
      <c r="O13" s="5">
        <v>9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3"/>
      <c r="AT13" s="5"/>
      <c r="AU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</row>
    <row r="14" spans="1:62" x14ac:dyDescent="0.2">
      <c r="B14" s="28"/>
      <c r="C14" s="28"/>
      <c r="D14" s="39"/>
      <c r="E14" s="94"/>
      <c r="F14" s="32"/>
      <c r="G14" s="33"/>
      <c r="H14" s="5"/>
      <c r="I14" s="5"/>
      <c r="J14" s="5"/>
      <c r="K14" s="5"/>
      <c r="L14" s="5"/>
      <c r="M14" s="5"/>
      <c r="AS14" s="3"/>
      <c r="AW14" s="5"/>
    </row>
    <row r="15" spans="1:62" x14ac:dyDescent="0.2">
      <c r="D15" s="4"/>
      <c r="E15" s="94"/>
      <c r="F15" s="32"/>
      <c r="G15" s="33" t="s">
        <v>95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3"/>
      <c r="AT15" s="32"/>
      <c r="AW15" s="5"/>
    </row>
    <row r="16" spans="1:62" x14ac:dyDescent="0.2">
      <c r="D16" s="4"/>
      <c r="E16" s="94"/>
      <c r="F16" s="32"/>
      <c r="G16" s="33" t="s">
        <v>95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3"/>
      <c r="AT16" s="32"/>
      <c r="AW16" s="5"/>
    </row>
    <row r="17" spans="1:49" x14ac:dyDescent="0.2">
      <c r="C17" s="28"/>
      <c r="D17" s="4"/>
      <c r="E17" s="94"/>
      <c r="F17" s="32"/>
      <c r="G17" s="33" t="s">
        <v>95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3"/>
      <c r="AT17" s="32"/>
      <c r="AW17" s="5"/>
    </row>
    <row r="18" spans="1:49" x14ac:dyDescent="0.2">
      <c r="B18" s="39"/>
      <c r="C18" s="28"/>
      <c r="D18" s="4"/>
      <c r="E18" s="94"/>
      <c r="F18" s="32"/>
      <c r="G18" s="33" t="s">
        <v>95</v>
      </c>
      <c r="H18" s="69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3"/>
      <c r="AT18" s="32"/>
      <c r="AU18" s="30"/>
      <c r="AW18" s="5"/>
    </row>
    <row r="19" spans="1:49" ht="15.75" x14ac:dyDescent="0.25">
      <c r="C19" s="11" t="s">
        <v>24</v>
      </c>
      <c r="E19" s="94"/>
      <c r="F19" s="32"/>
      <c r="G19" s="33" t="s">
        <v>95</v>
      </c>
      <c r="H19" s="3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3"/>
      <c r="AT19" s="32"/>
      <c r="AU19" s="30"/>
      <c r="AW19" s="5"/>
    </row>
    <row r="20" spans="1:49" x14ac:dyDescent="0.2">
      <c r="E20" s="94"/>
      <c r="F20" s="32"/>
      <c r="G20" s="33" t="s">
        <v>95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3"/>
      <c r="AT20" s="32"/>
      <c r="AU20" s="30"/>
      <c r="AW20" s="5"/>
    </row>
    <row r="21" spans="1:49" x14ac:dyDescent="0.2">
      <c r="A21" s="1">
        <v>42461</v>
      </c>
      <c r="B21" s="61" t="s">
        <v>183</v>
      </c>
      <c r="C21" s="61" t="s">
        <v>184</v>
      </c>
      <c r="D21" s="61">
        <v>100160</v>
      </c>
      <c r="E21" s="94">
        <v>42485</v>
      </c>
      <c r="F21" s="32">
        <v>174</v>
      </c>
      <c r="G21" s="33"/>
      <c r="H21" s="70"/>
      <c r="I21" s="70"/>
      <c r="J21" s="70"/>
      <c r="K21" s="70"/>
      <c r="L21" s="70"/>
      <c r="M21" s="70"/>
      <c r="N21" s="71"/>
      <c r="O21" s="70"/>
      <c r="P21" s="71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>
        <v>145</v>
      </c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3"/>
      <c r="AT21" s="32">
        <v>29</v>
      </c>
      <c r="AU21" s="30"/>
      <c r="AV21" t="s">
        <v>185</v>
      </c>
      <c r="AW21" s="5"/>
    </row>
    <row r="22" spans="1:49" x14ac:dyDescent="0.2">
      <c r="A22" s="1">
        <v>42479</v>
      </c>
      <c r="B22" s="61" t="s">
        <v>186</v>
      </c>
      <c r="C22" s="61" t="s">
        <v>187</v>
      </c>
      <c r="D22" s="61">
        <v>100161</v>
      </c>
      <c r="E22" s="94">
        <v>42500</v>
      </c>
      <c r="F22" s="32">
        <v>60.95</v>
      </c>
      <c r="G22" s="33"/>
      <c r="H22" s="70"/>
      <c r="I22" s="70"/>
      <c r="J22" s="70"/>
      <c r="K22" s="70"/>
      <c r="L22" s="70"/>
      <c r="M22" s="70"/>
      <c r="N22" s="71"/>
      <c r="O22" s="70"/>
      <c r="P22" s="71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>
        <v>60.95</v>
      </c>
      <c r="AM22" s="70"/>
      <c r="AN22" s="70"/>
      <c r="AO22" s="70"/>
      <c r="AP22" s="70"/>
      <c r="AQ22" s="70"/>
      <c r="AR22" s="70"/>
      <c r="AS22" s="3"/>
      <c r="AT22" s="32"/>
      <c r="AU22" s="30"/>
      <c r="AW22" s="5"/>
    </row>
    <row r="23" spans="1:49" x14ac:dyDescent="0.2">
      <c r="A23" s="1">
        <v>42479</v>
      </c>
      <c r="B23" s="61" t="s">
        <v>188</v>
      </c>
      <c r="C23" s="61" t="s">
        <v>189</v>
      </c>
      <c r="D23" s="61">
        <v>100162</v>
      </c>
      <c r="E23" s="94">
        <v>42485</v>
      </c>
      <c r="F23" s="32">
        <v>234.57</v>
      </c>
      <c r="G23" s="33"/>
      <c r="H23" s="70">
        <v>150.41999999999999</v>
      </c>
      <c r="I23" s="70">
        <v>84.15</v>
      </c>
      <c r="J23" s="70"/>
      <c r="K23" s="70"/>
      <c r="L23" s="70"/>
      <c r="M23" s="70"/>
      <c r="N23" s="71"/>
      <c r="O23" s="70"/>
      <c r="P23" s="71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3"/>
      <c r="AT23" s="32"/>
      <c r="AU23" s="30"/>
      <c r="AW23" s="5"/>
    </row>
    <row r="24" spans="1:49" x14ac:dyDescent="0.2">
      <c r="A24" s="1">
        <v>42479</v>
      </c>
      <c r="B24" s="61" t="s">
        <v>190</v>
      </c>
      <c r="C24" s="61" t="s">
        <v>191</v>
      </c>
      <c r="D24" s="61">
        <v>100163</v>
      </c>
      <c r="E24" s="94">
        <v>42485</v>
      </c>
      <c r="F24" s="32">
        <v>37.4</v>
      </c>
      <c r="G24" s="33"/>
      <c r="H24" s="70">
        <v>37.4</v>
      </c>
      <c r="I24" s="70"/>
      <c r="J24" s="70"/>
      <c r="K24" s="70"/>
      <c r="L24" s="70"/>
      <c r="M24" s="70"/>
      <c r="N24" s="71"/>
      <c r="O24" s="70"/>
      <c r="P24" s="71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3"/>
      <c r="AT24" s="32"/>
      <c r="AU24" s="30"/>
      <c r="AW24" s="5"/>
    </row>
    <row r="25" spans="1:49" x14ac:dyDescent="0.2">
      <c r="A25" s="1">
        <v>42479</v>
      </c>
      <c r="B25" s="61" t="s">
        <v>192</v>
      </c>
      <c r="C25" s="61" t="s">
        <v>193</v>
      </c>
      <c r="D25" s="61">
        <v>100164</v>
      </c>
      <c r="E25" s="94">
        <v>42506</v>
      </c>
      <c r="F25" s="32">
        <v>55</v>
      </c>
      <c r="G25" s="33"/>
      <c r="H25" s="70"/>
      <c r="I25" s="70"/>
      <c r="J25" s="70"/>
      <c r="K25" s="70"/>
      <c r="L25" s="70"/>
      <c r="M25" s="70"/>
      <c r="N25" s="71"/>
      <c r="O25" s="70"/>
      <c r="P25" s="71"/>
      <c r="Q25" s="70"/>
      <c r="R25" s="70"/>
      <c r="S25" s="70"/>
      <c r="T25" s="70">
        <v>55</v>
      </c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3"/>
      <c r="AT25" s="32"/>
      <c r="AU25" s="30"/>
      <c r="AW25" s="5"/>
    </row>
    <row r="26" spans="1:49" x14ac:dyDescent="0.2">
      <c r="A26" s="1">
        <v>42479</v>
      </c>
      <c r="B26" s="61" t="s">
        <v>194</v>
      </c>
      <c r="C26" s="61" t="s">
        <v>195</v>
      </c>
      <c r="D26" s="61">
        <v>100165</v>
      </c>
      <c r="E26" s="94">
        <v>42493</v>
      </c>
      <c r="F26" s="32">
        <v>15</v>
      </c>
      <c r="G26" s="33"/>
      <c r="H26" s="70"/>
      <c r="I26" s="70"/>
      <c r="J26" s="70"/>
      <c r="K26" s="70"/>
      <c r="L26" s="70"/>
      <c r="M26" s="70"/>
      <c r="N26" s="71"/>
      <c r="O26" s="70">
        <v>15</v>
      </c>
      <c r="P26" s="71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M26" s="70"/>
      <c r="AN26" s="70"/>
      <c r="AO26" s="70"/>
      <c r="AP26" s="70"/>
      <c r="AQ26" s="70"/>
      <c r="AR26" s="70"/>
      <c r="AS26" s="3"/>
      <c r="AT26" s="32"/>
      <c r="AU26" s="30"/>
      <c r="AW26" s="5"/>
    </row>
    <row r="27" spans="1:49" x14ac:dyDescent="0.2">
      <c r="A27" s="1">
        <v>42479</v>
      </c>
      <c r="B27" s="61" t="s">
        <v>196</v>
      </c>
      <c r="C27" s="61" t="s">
        <v>197</v>
      </c>
      <c r="D27" s="61">
        <v>100166</v>
      </c>
      <c r="E27" s="94">
        <v>42486</v>
      </c>
      <c r="F27" s="32">
        <v>11.98</v>
      </c>
      <c r="G27" s="33"/>
      <c r="H27" s="70"/>
      <c r="I27" s="70"/>
      <c r="J27" s="70"/>
      <c r="K27" s="70"/>
      <c r="L27" s="70"/>
      <c r="M27" s="70"/>
      <c r="N27" s="71"/>
      <c r="O27" s="70"/>
      <c r="P27" s="71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>
        <v>11.98</v>
      </c>
      <c r="AM27" s="70"/>
      <c r="AN27" s="70"/>
      <c r="AO27" s="70"/>
      <c r="AP27" s="70"/>
      <c r="AQ27" s="70"/>
      <c r="AR27" s="70"/>
      <c r="AS27" s="3"/>
      <c r="AT27" s="32"/>
      <c r="AU27" s="30"/>
      <c r="AW27" s="5"/>
    </row>
    <row r="28" spans="1:49" x14ac:dyDescent="0.2">
      <c r="A28" s="1">
        <v>42507</v>
      </c>
      <c r="B28" s="61" t="s">
        <v>188</v>
      </c>
      <c r="C28" s="61" t="s">
        <v>205</v>
      </c>
      <c r="D28" s="61">
        <v>100167</v>
      </c>
      <c r="E28" s="94">
        <v>42510</v>
      </c>
      <c r="F28" s="32">
        <v>424</v>
      </c>
      <c r="G28" s="33"/>
      <c r="H28" s="70"/>
      <c r="I28" s="70">
        <v>40</v>
      </c>
      <c r="J28" s="70"/>
      <c r="K28" s="70"/>
      <c r="L28" s="70"/>
      <c r="M28" s="70"/>
      <c r="N28" s="71"/>
      <c r="O28" s="70"/>
      <c r="P28" s="71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>
        <v>175</v>
      </c>
      <c r="AB28" s="70"/>
      <c r="AC28" s="70"/>
      <c r="AD28" s="70"/>
      <c r="AE28" s="70">
        <v>145</v>
      </c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3"/>
      <c r="AT28" s="32">
        <v>64</v>
      </c>
      <c r="AU28" s="30"/>
      <c r="AV28" t="s">
        <v>185</v>
      </c>
      <c r="AW28" s="5"/>
    </row>
    <row r="29" spans="1:49" x14ac:dyDescent="0.2">
      <c r="A29" s="1">
        <v>42507</v>
      </c>
      <c r="B29" s="61" t="s">
        <v>188</v>
      </c>
      <c r="C29" s="61" t="s">
        <v>189</v>
      </c>
      <c r="D29" s="61">
        <v>100168</v>
      </c>
      <c r="E29" s="94">
        <v>42510</v>
      </c>
      <c r="F29" s="32">
        <v>247.46</v>
      </c>
      <c r="G29" s="33"/>
      <c r="H29" s="70">
        <v>181.96</v>
      </c>
      <c r="I29" s="70">
        <v>65.5</v>
      </c>
      <c r="J29" s="70"/>
      <c r="K29" s="70"/>
      <c r="L29" s="70"/>
      <c r="M29" s="70"/>
      <c r="N29" s="71"/>
      <c r="O29" s="70"/>
      <c r="P29" s="71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3"/>
      <c r="AT29" s="32"/>
      <c r="AU29" s="30"/>
      <c r="AW29" s="5"/>
    </row>
    <row r="30" spans="1:49" x14ac:dyDescent="0.2">
      <c r="A30" s="1">
        <v>42507</v>
      </c>
      <c r="B30" s="61" t="s">
        <v>188</v>
      </c>
      <c r="C30" s="61" t="s">
        <v>191</v>
      </c>
      <c r="D30" s="61">
        <v>100169</v>
      </c>
      <c r="E30" s="94">
        <v>42510</v>
      </c>
      <c r="F30" s="32">
        <v>45.6</v>
      </c>
      <c r="G30" s="33"/>
      <c r="H30" s="70">
        <v>45.6</v>
      </c>
      <c r="I30" s="70"/>
      <c r="J30" s="70"/>
      <c r="K30" s="70"/>
      <c r="L30" s="70"/>
      <c r="M30" s="70"/>
      <c r="N30" s="71"/>
      <c r="O30" s="70"/>
      <c r="P30" s="71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3"/>
      <c r="AT30" s="32"/>
      <c r="AU30" s="30"/>
      <c r="AW30" s="5"/>
    </row>
    <row r="31" spans="1:49" x14ac:dyDescent="0.2">
      <c r="A31" s="1">
        <v>42507</v>
      </c>
      <c r="B31" s="61" t="s">
        <v>194</v>
      </c>
      <c r="C31" s="61" t="s">
        <v>195</v>
      </c>
      <c r="D31" s="61">
        <v>100170</v>
      </c>
      <c r="E31" s="94">
        <v>42510</v>
      </c>
      <c r="F31" s="32">
        <v>12</v>
      </c>
      <c r="G31" s="33"/>
      <c r="H31" s="70"/>
      <c r="I31" s="70"/>
      <c r="J31" s="70"/>
      <c r="K31" s="70"/>
      <c r="L31" s="70"/>
      <c r="M31" s="70"/>
      <c r="N31" s="71"/>
      <c r="O31" s="70">
        <v>12</v>
      </c>
      <c r="P31" s="71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3"/>
      <c r="AT31" s="32"/>
      <c r="AU31" s="30"/>
      <c r="AW31" s="5"/>
    </row>
    <row r="32" spans="1:49" x14ac:dyDescent="0.2">
      <c r="A32" s="1">
        <v>42507</v>
      </c>
      <c r="B32" s="34" t="s">
        <v>213</v>
      </c>
      <c r="C32" s="34" t="s">
        <v>206</v>
      </c>
      <c r="D32" s="34">
        <v>100171</v>
      </c>
      <c r="E32" s="94" t="s">
        <v>213</v>
      </c>
      <c r="F32" s="32"/>
      <c r="G32" s="33"/>
      <c r="H32" s="70"/>
      <c r="I32" s="70"/>
      <c r="J32" s="70"/>
      <c r="K32" s="70"/>
      <c r="L32" s="70"/>
      <c r="M32" s="70"/>
      <c r="N32" s="71"/>
      <c r="O32" s="70"/>
      <c r="P32" s="71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3"/>
      <c r="AT32" s="32"/>
      <c r="AU32" s="30"/>
      <c r="AW32" s="5"/>
    </row>
    <row r="33" spans="1:50" x14ac:dyDescent="0.2">
      <c r="A33" s="1">
        <v>42507</v>
      </c>
      <c r="B33" s="34" t="s">
        <v>207</v>
      </c>
      <c r="C33" s="34" t="s">
        <v>208</v>
      </c>
      <c r="D33" s="34">
        <v>100172</v>
      </c>
      <c r="E33" s="94">
        <v>42523</v>
      </c>
      <c r="F33" s="32">
        <v>721.2</v>
      </c>
      <c r="G33" s="33"/>
      <c r="H33" s="70"/>
      <c r="I33" s="70"/>
      <c r="J33" s="70"/>
      <c r="K33" s="70"/>
      <c r="L33" s="70"/>
      <c r="M33" s="70"/>
      <c r="N33" s="71"/>
      <c r="O33" s="70"/>
      <c r="P33" s="71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>
        <v>601</v>
      </c>
      <c r="AM33" s="70"/>
      <c r="AN33" s="70"/>
      <c r="AO33" s="70"/>
      <c r="AP33" s="70"/>
      <c r="AQ33" s="70"/>
      <c r="AR33" s="70"/>
      <c r="AS33" s="3"/>
      <c r="AT33" s="32">
        <v>120.2</v>
      </c>
      <c r="AU33" s="30"/>
      <c r="AV33">
        <v>197855244</v>
      </c>
      <c r="AW33" s="5"/>
    </row>
    <row r="34" spans="1:50" x14ac:dyDescent="0.2">
      <c r="A34" s="1">
        <v>42507</v>
      </c>
      <c r="B34" s="34" t="s">
        <v>209</v>
      </c>
      <c r="C34" s="34" t="s">
        <v>210</v>
      </c>
      <c r="D34" s="34">
        <v>100173</v>
      </c>
      <c r="E34" s="94">
        <v>42523</v>
      </c>
      <c r="F34" s="32">
        <v>382.1</v>
      </c>
      <c r="G34" s="33"/>
      <c r="H34" s="70"/>
      <c r="I34" s="70"/>
      <c r="J34" s="70"/>
      <c r="K34" s="70"/>
      <c r="L34" s="70"/>
      <c r="M34" s="70"/>
      <c r="N34" s="71"/>
      <c r="O34" s="70"/>
      <c r="P34" s="71">
        <v>382.1</v>
      </c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3"/>
      <c r="AT34" s="32"/>
      <c r="AU34" s="57"/>
      <c r="AW34" s="5"/>
    </row>
    <row r="35" spans="1:50" x14ac:dyDescent="0.2">
      <c r="A35" s="1">
        <v>42507</v>
      </c>
      <c r="B35" s="34" t="s">
        <v>213</v>
      </c>
      <c r="C35" s="34"/>
      <c r="D35" s="34">
        <v>100174</v>
      </c>
      <c r="E35" s="94" t="s">
        <v>213</v>
      </c>
      <c r="F35" s="32"/>
      <c r="G35" s="33"/>
      <c r="H35" s="70"/>
      <c r="I35" s="70"/>
      <c r="J35" s="70"/>
      <c r="K35" s="70"/>
      <c r="L35" s="70"/>
      <c r="M35" s="70"/>
      <c r="N35" s="71"/>
      <c r="O35" s="70"/>
      <c r="P35" s="71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3"/>
      <c r="AT35" s="32"/>
      <c r="AU35" s="57"/>
      <c r="AW35" s="5"/>
    </row>
    <row r="36" spans="1:50" x14ac:dyDescent="0.2">
      <c r="A36" s="1">
        <v>42542</v>
      </c>
      <c r="B36" s="34" t="s">
        <v>214</v>
      </c>
      <c r="C36" s="34" t="s">
        <v>215</v>
      </c>
      <c r="D36" s="34">
        <v>100175</v>
      </c>
      <c r="E36" s="94">
        <v>42549</v>
      </c>
      <c r="F36" s="32">
        <v>264</v>
      </c>
      <c r="G36" s="33"/>
      <c r="H36" s="70"/>
      <c r="I36" s="70"/>
      <c r="J36" s="70"/>
      <c r="K36" s="70"/>
      <c r="L36" s="70"/>
      <c r="M36" s="70"/>
      <c r="N36" s="71"/>
      <c r="O36" s="70"/>
      <c r="P36" s="71"/>
      <c r="Q36" s="70"/>
      <c r="R36" s="70"/>
      <c r="S36" s="70"/>
      <c r="T36" s="70"/>
      <c r="U36" s="70"/>
      <c r="V36" s="70">
        <v>220</v>
      </c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3"/>
      <c r="AT36" s="32">
        <v>44</v>
      </c>
      <c r="AU36" s="57"/>
      <c r="AV36">
        <v>154321536</v>
      </c>
      <c r="AW36" s="5"/>
    </row>
    <row r="37" spans="1:50" x14ac:dyDescent="0.2">
      <c r="A37" s="1">
        <v>42542</v>
      </c>
      <c r="B37" s="34" t="s">
        <v>216</v>
      </c>
      <c r="C37" s="34" t="s">
        <v>193</v>
      </c>
      <c r="D37" s="34">
        <v>100176</v>
      </c>
      <c r="E37" s="94">
        <v>42557</v>
      </c>
      <c r="F37" s="32">
        <v>133.07</v>
      </c>
      <c r="G37" s="33"/>
      <c r="H37" s="70"/>
      <c r="I37" s="70"/>
      <c r="J37" s="70"/>
      <c r="K37" s="70"/>
      <c r="L37" s="70"/>
      <c r="M37" s="70"/>
      <c r="N37" s="71"/>
      <c r="O37" s="70"/>
      <c r="P37" s="71"/>
      <c r="Q37" s="70"/>
      <c r="R37" s="70"/>
      <c r="S37" s="70"/>
      <c r="T37" s="70">
        <v>110.89</v>
      </c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3"/>
      <c r="AT37" s="32">
        <v>22.18</v>
      </c>
      <c r="AU37" s="57"/>
      <c r="AV37">
        <v>685644393</v>
      </c>
      <c r="AW37" s="5"/>
    </row>
    <row r="38" spans="1:50" x14ac:dyDescent="0.2">
      <c r="A38" s="1">
        <v>42542</v>
      </c>
      <c r="B38" s="34" t="s">
        <v>217</v>
      </c>
      <c r="C38" s="34" t="s">
        <v>218</v>
      </c>
      <c r="D38" s="34">
        <v>100178</v>
      </c>
      <c r="E38" s="94">
        <v>42552</v>
      </c>
      <c r="F38" s="32">
        <v>19.28</v>
      </c>
      <c r="G38" s="33"/>
      <c r="H38" s="70"/>
      <c r="I38" s="70"/>
      <c r="J38" s="70"/>
      <c r="K38" s="70"/>
      <c r="L38" s="70"/>
      <c r="M38" s="70"/>
      <c r="N38" s="71"/>
      <c r="O38" s="70"/>
      <c r="P38" s="71"/>
      <c r="Q38" s="70">
        <v>19.28</v>
      </c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3"/>
      <c r="AT38" s="32"/>
      <c r="AU38" s="57"/>
      <c r="AW38" s="5"/>
    </row>
    <row r="39" spans="1:50" x14ac:dyDescent="0.2">
      <c r="A39" s="1">
        <v>42542</v>
      </c>
      <c r="B39" s="34" t="s">
        <v>194</v>
      </c>
      <c r="C39" s="34" t="s">
        <v>195</v>
      </c>
      <c r="D39" s="34">
        <v>100179</v>
      </c>
      <c r="E39" s="94">
        <v>42550</v>
      </c>
      <c r="F39" s="32">
        <v>30</v>
      </c>
      <c r="G39" s="33"/>
      <c r="H39" s="70"/>
      <c r="I39" s="70"/>
      <c r="J39" s="70"/>
      <c r="K39" s="70"/>
      <c r="L39" s="70"/>
      <c r="M39" s="70"/>
      <c r="N39" s="71"/>
      <c r="O39" s="70">
        <v>30</v>
      </c>
      <c r="P39" s="71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3"/>
      <c r="AT39" s="32"/>
      <c r="AU39" s="57"/>
      <c r="AW39" s="5"/>
    </row>
    <row r="40" spans="1:50" x14ac:dyDescent="0.2">
      <c r="A40" s="1">
        <v>42542</v>
      </c>
      <c r="B40" s="34" t="s">
        <v>214</v>
      </c>
      <c r="C40" s="34" t="s">
        <v>215</v>
      </c>
      <c r="D40" s="34">
        <v>100177</v>
      </c>
      <c r="E40" s="94">
        <v>42549</v>
      </c>
      <c r="F40" s="32">
        <v>120</v>
      </c>
      <c r="G40" s="33"/>
      <c r="H40" s="70"/>
      <c r="I40" s="70"/>
      <c r="J40" s="70"/>
      <c r="K40" s="70"/>
      <c r="L40" s="70"/>
      <c r="M40" s="70"/>
      <c r="N40" s="71"/>
      <c r="O40" s="70"/>
      <c r="P40" s="71"/>
      <c r="Q40" s="70"/>
      <c r="R40" s="70"/>
      <c r="S40" s="70"/>
      <c r="T40" s="70"/>
      <c r="U40" s="70"/>
      <c r="V40" s="70">
        <v>100</v>
      </c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3"/>
      <c r="AT40" s="32">
        <v>20</v>
      </c>
      <c r="AU40" s="57"/>
      <c r="AV40">
        <v>154321536</v>
      </c>
      <c r="AW40" s="5"/>
    </row>
    <row r="41" spans="1:50" x14ac:dyDescent="0.2">
      <c r="A41" s="1">
        <v>42542</v>
      </c>
      <c r="B41" s="34" t="s">
        <v>188</v>
      </c>
      <c r="C41" s="34" t="s">
        <v>189</v>
      </c>
      <c r="D41" s="34">
        <v>100180</v>
      </c>
      <c r="E41" s="94">
        <v>42545</v>
      </c>
      <c r="F41" s="32">
        <v>215.77</v>
      </c>
      <c r="G41" s="33"/>
      <c r="H41" s="70">
        <v>181.96</v>
      </c>
      <c r="I41" s="70">
        <v>33.81</v>
      </c>
      <c r="J41" s="70"/>
      <c r="K41" s="70"/>
      <c r="L41" s="70"/>
      <c r="M41" s="70"/>
      <c r="N41" s="71"/>
      <c r="O41" s="70"/>
      <c r="P41" s="71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3"/>
      <c r="AT41" s="32"/>
      <c r="AU41" s="57"/>
      <c r="AW41" s="5"/>
    </row>
    <row r="42" spans="1:50" x14ac:dyDescent="0.2">
      <c r="A42" s="1">
        <v>42542</v>
      </c>
      <c r="B42" s="34" t="s">
        <v>190</v>
      </c>
      <c r="C42" s="34" t="s">
        <v>191</v>
      </c>
      <c r="D42" s="34">
        <v>100181</v>
      </c>
      <c r="E42" s="94">
        <v>42545</v>
      </c>
      <c r="F42" s="32">
        <v>46</v>
      </c>
      <c r="G42" s="33"/>
      <c r="H42" s="70">
        <v>46</v>
      </c>
      <c r="I42" s="70"/>
      <c r="J42" s="70"/>
      <c r="K42" s="70"/>
      <c r="L42" s="70"/>
      <c r="M42" s="70"/>
      <c r="N42" s="71"/>
      <c r="O42" s="70"/>
      <c r="P42" s="71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3"/>
      <c r="AT42" s="32"/>
      <c r="AU42" s="57"/>
      <c r="AW42" s="5"/>
    </row>
    <row r="43" spans="1:50" x14ac:dyDescent="0.2">
      <c r="A43" s="1">
        <v>42542</v>
      </c>
      <c r="B43" s="34" t="s">
        <v>196</v>
      </c>
      <c r="C43" s="34" t="s">
        <v>219</v>
      </c>
      <c r="D43" s="34">
        <v>100182</v>
      </c>
      <c r="E43" s="94">
        <v>42570</v>
      </c>
      <c r="F43" s="32">
        <v>14.88</v>
      </c>
      <c r="G43" s="33"/>
      <c r="H43" s="70"/>
      <c r="I43" s="70"/>
      <c r="J43" s="70"/>
      <c r="K43" s="70"/>
      <c r="L43" s="70"/>
      <c r="M43" s="70"/>
      <c r="N43" s="71"/>
      <c r="O43" s="70"/>
      <c r="P43" s="71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>
        <v>14.88</v>
      </c>
      <c r="AM43" s="70"/>
      <c r="AN43" s="70"/>
      <c r="AO43" s="70"/>
      <c r="AP43" s="70"/>
      <c r="AQ43" s="70"/>
      <c r="AR43" s="70"/>
      <c r="AS43" s="3"/>
      <c r="AT43" s="32"/>
      <c r="AU43" s="57"/>
      <c r="AW43" s="5"/>
    </row>
    <row r="44" spans="1:50" x14ac:dyDescent="0.2">
      <c r="A44" s="1">
        <v>42542</v>
      </c>
      <c r="B44" s="34" t="s">
        <v>213</v>
      </c>
      <c r="C44" s="62"/>
      <c r="D44" s="34">
        <v>100183</v>
      </c>
      <c r="E44" s="94" t="s">
        <v>213</v>
      </c>
      <c r="F44" s="32"/>
      <c r="G44" s="33"/>
      <c r="H44" s="70"/>
      <c r="I44" s="70"/>
      <c r="J44" s="70"/>
      <c r="K44" s="70"/>
      <c r="L44" s="70"/>
      <c r="M44" s="70"/>
      <c r="N44" s="71"/>
      <c r="O44" s="70"/>
      <c r="P44" s="71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3"/>
      <c r="AT44" s="32"/>
      <c r="AU44" s="57"/>
      <c r="AW44" s="5"/>
    </row>
    <row r="45" spans="1:50" x14ac:dyDescent="0.2">
      <c r="A45" s="1">
        <v>42542</v>
      </c>
      <c r="B45" s="34" t="s">
        <v>213</v>
      </c>
      <c r="C45" s="62"/>
      <c r="D45" s="34">
        <v>100184</v>
      </c>
      <c r="E45" s="94" t="s">
        <v>213</v>
      </c>
      <c r="F45" s="32"/>
      <c r="G45" s="33"/>
      <c r="H45" s="70"/>
      <c r="I45" s="70"/>
      <c r="J45" s="70"/>
      <c r="K45" s="70"/>
      <c r="L45" s="70"/>
      <c r="M45" s="70"/>
      <c r="N45" s="71"/>
      <c r="O45" s="70"/>
      <c r="P45" s="71"/>
      <c r="Q45" s="70"/>
      <c r="R45" s="70"/>
      <c r="S45" s="70"/>
      <c r="T45" s="70"/>
      <c r="U45" s="70"/>
      <c r="V45" s="70"/>
      <c r="W45" s="70"/>
      <c r="X45" s="70"/>
      <c r="Y45" s="70"/>
      <c r="AA45" s="70"/>
      <c r="AB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3"/>
      <c r="AT45" s="32"/>
      <c r="AU45" s="57"/>
      <c r="AW45" s="5"/>
    </row>
    <row r="46" spans="1:50" x14ac:dyDescent="0.2">
      <c r="A46" s="1">
        <v>42542</v>
      </c>
      <c r="B46" s="34" t="s">
        <v>213</v>
      </c>
      <c r="C46" s="62" t="s">
        <v>276</v>
      </c>
      <c r="D46" s="34">
        <v>100185</v>
      </c>
      <c r="E46" s="94" t="s">
        <v>213</v>
      </c>
      <c r="F46" s="32"/>
      <c r="G46" s="33"/>
      <c r="H46" s="70"/>
      <c r="I46" s="70"/>
      <c r="J46" s="70"/>
      <c r="K46" s="70"/>
      <c r="L46" s="70"/>
      <c r="M46" s="70"/>
      <c r="N46" s="71"/>
      <c r="O46" s="70"/>
      <c r="P46" s="71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3"/>
      <c r="AT46" s="32"/>
      <c r="AU46" s="57"/>
      <c r="AV46">
        <v>685644393</v>
      </c>
      <c r="AW46" s="5"/>
      <c r="AX46" s="93" t="s">
        <v>275</v>
      </c>
    </row>
    <row r="47" spans="1:50" x14ac:dyDescent="0.2">
      <c r="A47" s="1">
        <v>42542</v>
      </c>
      <c r="B47" s="34" t="s">
        <v>221</v>
      </c>
      <c r="C47" s="62" t="s">
        <v>222</v>
      </c>
      <c r="D47" s="34">
        <v>100186</v>
      </c>
      <c r="E47" s="94">
        <v>42565</v>
      </c>
      <c r="F47" s="32">
        <v>100</v>
      </c>
      <c r="G47" s="33"/>
      <c r="H47" s="70"/>
      <c r="I47" s="70"/>
      <c r="J47" s="70"/>
      <c r="K47" s="70"/>
      <c r="L47" s="70"/>
      <c r="M47" s="70"/>
      <c r="N47" s="71"/>
      <c r="O47" s="70"/>
      <c r="P47" s="71"/>
      <c r="Q47" s="70"/>
      <c r="R47" s="70"/>
      <c r="S47" s="70"/>
      <c r="T47" s="70"/>
      <c r="U47" s="70"/>
      <c r="V47" s="70">
        <v>100</v>
      </c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3"/>
      <c r="AT47" s="32"/>
      <c r="AU47" s="57"/>
      <c r="AW47" s="5"/>
    </row>
    <row r="48" spans="1:50" x14ac:dyDescent="0.2">
      <c r="A48" s="1">
        <v>42531</v>
      </c>
      <c r="B48" s="34" t="s">
        <v>223</v>
      </c>
      <c r="C48" s="62"/>
      <c r="D48" s="62" t="s">
        <v>225</v>
      </c>
      <c r="E48" s="94">
        <v>42531</v>
      </c>
      <c r="F48" s="32">
        <v>35</v>
      </c>
      <c r="G48" s="33"/>
      <c r="H48" s="70"/>
      <c r="I48" s="70"/>
      <c r="J48" s="70"/>
      <c r="K48" s="70"/>
      <c r="L48" s="70"/>
      <c r="M48" s="70"/>
      <c r="N48" s="71"/>
      <c r="O48" s="70"/>
      <c r="P48" s="71"/>
      <c r="Q48" s="70"/>
      <c r="R48" s="70">
        <v>35</v>
      </c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3"/>
      <c r="AT48" s="32"/>
      <c r="AU48" s="57"/>
      <c r="AW48" s="5"/>
    </row>
    <row r="49" spans="1:49" x14ac:dyDescent="0.2">
      <c r="A49" s="1">
        <v>42570</v>
      </c>
      <c r="B49" s="34" t="s">
        <v>194</v>
      </c>
      <c r="C49" s="62" t="s">
        <v>195</v>
      </c>
      <c r="D49" s="62">
        <v>100187</v>
      </c>
      <c r="E49" s="94">
        <v>42583</v>
      </c>
      <c r="F49" s="32">
        <v>18</v>
      </c>
      <c r="G49" s="33"/>
      <c r="H49" s="70"/>
      <c r="I49" s="70"/>
      <c r="J49" s="70"/>
      <c r="K49" s="70"/>
      <c r="L49" s="70"/>
      <c r="M49" s="70"/>
      <c r="N49" s="71"/>
      <c r="O49" s="70">
        <v>18</v>
      </c>
      <c r="P49" s="71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3"/>
      <c r="AT49" s="32"/>
      <c r="AU49" s="57"/>
      <c r="AW49" s="5"/>
    </row>
    <row r="50" spans="1:49" x14ac:dyDescent="0.2">
      <c r="A50" s="1">
        <v>42570</v>
      </c>
      <c r="B50" s="34" t="s">
        <v>214</v>
      </c>
      <c r="C50" s="62" t="s">
        <v>228</v>
      </c>
      <c r="D50" s="62">
        <v>100188</v>
      </c>
      <c r="E50" s="94">
        <v>42578</v>
      </c>
      <c r="F50" s="32">
        <v>1692</v>
      </c>
      <c r="G50" s="33"/>
      <c r="H50" s="70"/>
      <c r="I50" s="70"/>
      <c r="J50" s="70"/>
      <c r="K50" s="70"/>
      <c r="L50" s="70"/>
      <c r="M50" s="70"/>
      <c r="N50" s="71"/>
      <c r="O50" s="70"/>
      <c r="P50" s="71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>
        <v>1410</v>
      </c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3"/>
      <c r="AT50" s="32">
        <v>282</v>
      </c>
      <c r="AU50" s="57"/>
      <c r="AV50">
        <v>154321536</v>
      </c>
      <c r="AW50" s="5"/>
    </row>
    <row r="51" spans="1:49" x14ac:dyDescent="0.2">
      <c r="A51" s="1">
        <v>42570</v>
      </c>
      <c r="B51" s="34" t="s">
        <v>188</v>
      </c>
      <c r="C51" s="62" t="s">
        <v>189</v>
      </c>
      <c r="D51" s="62">
        <v>100189</v>
      </c>
      <c r="E51" s="94">
        <v>42577</v>
      </c>
      <c r="F51" s="32">
        <v>195.97</v>
      </c>
      <c r="G51" s="33"/>
      <c r="H51" s="70">
        <v>181.96</v>
      </c>
      <c r="I51" s="70">
        <v>14.01</v>
      </c>
      <c r="J51" s="70"/>
      <c r="K51" s="70"/>
      <c r="L51" s="70"/>
      <c r="M51" s="70"/>
      <c r="N51" s="71"/>
      <c r="O51" s="70"/>
      <c r="P51" s="71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3"/>
      <c r="AT51" s="32"/>
      <c r="AU51" s="57"/>
      <c r="AW51" s="5"/>
    </row>
    <row r="52" spans="1:49" x14ac:dyDescent="0.2">
      <c r="A52" s="1">
        <v>42570</v>
      </c>
      <c r="B52" s="34" t="s">
        <v>190</v>
      </c>
      <c r="C52" s="62" t="s">
        <v>191</v>
      </c>
      <c r="D52" s="62">
        <v>100190</v>
      </c>
      <c r="E52" s="94">
        <v>42577</v>
      </c>
      <c r="F52" s="32">
        <v>46</v>
      </c>
      <c r="G52" s="33"/>
      <c r="H52" s="70">
        <v>46</v>
      </c>
      <c r="I52" s="70"/>
      <c r="J52" s="70"/>
      <c r="K52" s="70"/>
      <c r="L52" s="70"/>
      <c r="M52" s="70"/>
      <c r="N52" s="71"/>
      <c r="O52" s="70"/>
      <c r="P52" s="71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3"/>
      <c r="AT52" s="32"/>
      <c r="AU52" s="57"/>
      <c r="AW52" s="5"/>
    </row>
    <row r="53" spans="1:49" x14ac:dyDescent="0.2">
      <c r="A53" s="1">
        <v>42570</v>
      </c>
      <c r="B53" s="34" t="s">
        <v>213</v>
      </c>
      <c r="C53" s="34"/>
      <c r="D53" s="34">
        <v>100191</v>
      </c>
      <c r="E53" s="94" t="s">
        <v>213</v>
      </c>
      <c r="F53" s="32"/>
      <c r="G53" s="33"/>
      <c r="H53" s="70"/>
      <c r="I53" s="70"/>
      <c r="J53" s="70"/>
      <c r="K53" s="70"/>
      <c r="L53" s="70"/>
      <c r="M53" s="70"/>
      <c r="N53" s="70"/>
      <c r="O53" s="70"/>
      <c r="P53" s="71"/>
      <c r="Q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3"/>
      <c r="AT53" s="32"/>
      <c r="AU53" s="30"/>
      <c r="AW53" s="5"/>
    </row>
    <row r="54" spans="1:49" x14ac:dyDescent="0.2">
      <c r="A54" s="1">
        <v>42580</v>
      </c>
      <c r="B54" s="34" t="s">
        <v>229</v>
      </c>
      <c r="C54" s="34" t="s">
        <v>230</v>
      </c>
      <c r="D54" s="37">
        <v>100192</v>
      </c>
      <c r="E54" s="94">
        <v>42587</v>
      </c>
      <c r="F54" s="32">
        <v>1176</v>
      </c>
      <c r="G54" s="33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>
        <v>980</v>
      </c>
      <c r="AE54" s="5"/>
      <c r="AF54" s="5"/>
      <c r="AG54" s="5"/>
      <c r="AH54" s="5"/>
      <c r="AI54" s="5"/>
      <c r="AJ54" s="5"/>
      <c r="AK54" s="5"/>
      <c r="AM54" s="5"/>
      <c r="AN54" s="5"/>
      <c r="AO54" s="5"/>
      <c r="AP54" s="5"/>
      <c r="AQ54" s="5"/>
      <c r="AR54" s="5"/>
      <c r="AS54" s="3"/>
      <c r="AT54" s="32">
        <v>196</v>
      </c>
      <c r="AU54" s="30"/>
      <c r="AV54" t="s">
        <v>231</v>
      </c>
      <c r="AW54" s="5"/>
    </row>
    <row r="55" spans="1:49" x14ac:dyDescent="0.2">
      <c r="A55" s="1">
        <v>42598</v>
      </c>
      <c r="B55" s="34" t="s">
        <v>194</v>
      </c>
      <c r="C55" s="34" t="s">
        <v>195</v>
      </c>
      <c r="D55" s="34">
        <v>100193</v>
      </c>
      <c r="E55" s="94">
        <v>42647</v>
      </c>
      <c r="F55" s="32">
        <v>18</v>
      </c>
      <c r="G55" s="33"/>
      <c r="H55" s="5"/>
      <c r="I55" s="5"/>
      <c r="J55" s="5"/>
      <c r="K55" s="5"/>
      <c r="L55" s="5"/>
      <c r="M55" s="5"/>
      <c r="N55" s="5"/>
      <c r="O55" s="5">
        <v>18</v>
      </c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M55" s="5"/>
      <c r="AN55" s="5"/>
      <c r="AO55" s="5"/>
      <c r="AP55" s="5"/>
      <c r="AQ55" s="5"/>
      <c r="AR55" s="5"/>
      <c r="AS55" s="3"/>
      <c r="AT55" s="32"/>
      <c r="AU55" s="30"/>
      <c r="AW55" s="5"/>
    </row>
    <row r="56" spans="1:49" x14ac:dyDescent="0.2">
      <c r="A56" s="1">
        <v>42598</v>
      </c>
      <c r="B56" s="34" t="s">
        <v>190</v>
      </c>
      <c r="C56" s="34" t="s">
        <v>191</v>
      </c>
      <c r="D56" s="34">
        <v>100194</v>
      </c>
      <c r="E56" s="94">
        <v>42604</v>
      </c>
      <c r="F56" s="32">
        <v>45.8</v>
      </c>
      <c r="G56" s="33"/>
      <c r="H56" s="5">
        <v>45.8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3"/>
      <c r="AT56" s="32"/>
      <c r="AU56" s="30"/>
      <c r="AW56" s="5"/>
    </row>
    <row r="57" spans="1:49" x14ac:dyDescent="0.2">
      <c r="A57" s="1">
        <v>42598</v>
      </c>
      <c r="B57" s="34" t="s">
        <v>216</v>
      </c>
      <c r="C57" s="34" t="s">
        <v>220</v>
      </c>
      <c r="D57" s="34">
        <v>100195</v>
      </c>
      <c r="E57" s="94">
        <v>42613</v>
      </c>
      <c r="F57" s="32">
        <v>312</v>
      </c>
      <c r="G57" s="33"/>
      <c r="H57" s="5"/>
      <c r="I57" s="5"/>
      <c r="J57" s="5"/>
      <c r="K57" s="5">
        <v>260</v>
      </c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3"/>
      <c r="AT57" s="32">
        <v>52</v>
      </c>
      <c r="AU57" s="30"/>
      <c r="AV57">
        <v>685644393</v>
      </c>
      <c r="AW57" s="5"/>
    </row>
    <row r="58" spans="1:49" x14ac:dyDescent="0.2">
      <c r="A58" s="1">
        <v>42598</v>
      </c>
      <c r="B58" s="34" t="s">
        <v>188</v>
      </c>
      <c r="C58" s="34" t="s">
        <v>189</v>
      </c>
      <c r="D58" s="34">
        <v>100196</v>
      </c>
      <c r="E58" s="94">
        <v>42604</v>
      </c>
      <c r="F58" s="32">
        <v>196.17</v>
      </c>
      <c r="G58" s="33"/>
      <c r="H58" s="5">
        <v>182.16</v>
      </c>
      <c r="I58" s="5">
        <v>14.01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3"/>
      <c r="AT58" s="32"/>
      <c r="AU58" s="30"/>
      <c r="AW58" s="5"/>
    </row>
    <row r="59" spans="1:49" x14ac:dyDescent="0.2">
      <c r="A59" s="1">
        <v>42598</v>
      </c>
      <c r="B59" s="34" t="s">
        <v>214</v>
      </c>
      <c r="C59" s="34" t="s">
        <v>222</v>
      </c>
      <c r="D59" s="34">
        <v>100197</v>
      </c>
      <c r="E59" s="94">
        <v>42621</v>
      </c>
      <c r="F59" s="32">
        <v>216</v>
      </c>
      <c r="G59" s="33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>
        <v>180</v>
      </c>
      <c r="W59" s="5"/>
      <c r="X59" s="5"/>
      <c r="Y59" s="5"/>
      <c r="AA59" s="5"/>
      <c r="AB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3"/>
      <c r="AT59" s="32">
        <v>36</v>
      </c>
      <c r="AU59" s="30"/>
      <c r="AV59">
        <v>154321536</v>
      </c>
      <c r="AW59" s="5"/>
    </row>
    <row r="60" spans="1:49" x14ac:dyDescent="0.2">
      <c r="A60" s="1">
        <v>42598</v>
      </c>
      <c r="B60" s="34" t="s">
        <v>186</v>
      </c>
      <c r="C60" s="34" t="s">
        <v>232</v>
      </c>
      <c r="D60" s="34">
        <v>100198</v>
      </c>
      <c r="E60" s="94">
        <v>42606</v>
      </c>
      <c r="F60" s="32">
        <v>131.65</v>
      </c>
      <c r="G60" s="33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>
        <v>131.65</v>
      </c>
      <c r="AM60" s="5"/>
      <c r="AN60" s="5"/>
      <c r="AO60" s="5"/>
      <c r="AP60" s="5"/>
      <c r="AQ60" s="5"/>
      <c r="AR60" s="5"/>
      <c r="AS60" s="3"/>
      <c r="AT60" s="32"/>
      <c r="AU60" s="30"/>
      <c r="AW60" s="5"/>
    </row>
    <row r="61" spans="1:49" x14ac:dyDescent="0.2">
      <c r="A61" s="1">
        <v>42633</v>
      </c>
      <c r="B61" s="34" t="s">
        <v>194</v>
      </c>
      <c r="C61" s="34" t="s">
        <v>195</v>
      </c>
      <c r="D61" s="34">
        <v>100199</v>
      </c>
      <c r="E61" s="94">
        <v>42647</v>
      </c>
      <c r="F61" s="32">
        <v>18</v>
      </c>
      <c r="G61" s="33"/>
      <c r="H61" s="5"/>
      <c r="I61" s="5"/>
      <c r="J61" s="5"/>
      <c r="K61" s="5"/>
      <c r="L61" s="5"/>
      <c r="M61" s="5"/>
      <c r="N61" s="5"/>
      <c r="O61" s="5">
        <v>18</v>
      </c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3"/>
      <c r="AT61" s="32"/>
      <c r="AU61" s="30"/>
      <c r="AW61" s="5"/>
    </row>
    <row r="62" spans="1:49" x14ac:dyDescent="0.2">
      <c r="A62" s="1">
        <v>42633</v>
      </c>
      <c r="B62" s="34" t="s">
        <v>221</v>
      </c>
      <c r="C62" s="34" t="s">
        <v>234</v>
      </c>
      <c r="D62" s="34">
        <v>100200</v>
      </c>
      <c r="E62" s="94">
        <v>42641</v>
      </c>
      <c r="F62" s="32">
        <v>75</v>
      </c>
      <c r="G62" s="33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>
        <v>75</v>
      </c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3"/>
      <c r="AT62" s="32"/>
      <c r="AU62" s="30"/>
      <c r="AW62" s="5"/>
    </row>
    <row r="63" spans="1:49" x14ac:dyDescent="0.2">
      <c r="A63" s="1">
        <v>42633</v>
      </c>
      <c r="B63" s="34" t="s">
        <v>235</v>
      </c>
      <c r="C63" s="34" t="s">
        <v>236</v>
      </c>
      <c r="D63" s="34">
        <v>100201</v>
      </c>
      <c r="E63" s="94">
        <v>42651</v>
      </c>
      <c r="F63" s="32">
        <v>79.260000000000005</v>
      </c>
      <c r="G63" s="33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>
        <v>66.05</v>
      </c>
      <c r="AM63" s="5"/>
      <c r="AN63" s="5"/>
      <c r="AO63" s="5"/>
      <c r="AP63" s="5"/>
      <c r="AQ63" s="5"/>
      <c r="AR63" s="5"/>
      <c r="AS63" s="3"/>
      <c r="AT63" s="32">
        <v>13.21</v>
      </c>
      <c r="AU63" s="30"/>
      <c r="AV63">
        <v>155847044</v>
      </c>
      <c r="AW63" s="5"/>
    </row>
    <row r="64" spans="1:49" x14ac:dyDescent="0.2">
      <c r="A64" s="1">
        <v>42633</v>
      </c>
      <c r="B64" s="34" t="s">
        <v>237</v>
      </c>
      <c r="C64" s="34" t="s">
        <v>238</v>
      </c>
      <c r="D64" s="34">
        <v>100202</v>
      </c>
      <c r="E64" s="94">
        <v>42636</v>
      </c>
      <c r="F64" s="32">
        <v>126</v>
      </c>
      <c r="G64" s="33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>
        <v>126</v>
      </c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3"/>
      <c r="AT64" s="32"/>
      <c r="AU64" s="30"/>
      <c r="AW64" s="5"/>
    </row>
    <row r="65" spans="1:62" x14ac:dyDescent="0.2">
      <c r="A65" s="1">
        <v>42633</v>
      </c>
      <c r="B65" s="34" t="s">
        <v>213</v>
      </c>
      <c r="C65" s="34"/>
      <c r="D65" s="34">
        <v>100203</v>
      </c>
      <c r="E65" s="94" t="s">
        <v>213</v>
      </c>
      <c r="F65" s="32"/>
      <c r="G65" s="33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3"/>
      <c r="AT65" s="32"/>
      <c r="AW65" s="5"/>
    </row>
    <row r="66" spans="1:62" x14ac:dyDescent="0.2">
      <c r="A66" s="1">
        <v>42633</v>
      </c>
      <c r="B66" s="34" t="s">
        <v>239</v>
      </c>
      <c r="C66" s="34" t="s">
        <v>240</v>
      </c>
      <c r="D66" s="34">
        <v>100204</v>
      </c>
      <c r="E66" s="94">
        <v>42654</v>
      </c>
      <c r="F66" s="32">
        <v>84.99</v>
      </c>
      <c r="G66" s="33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>
        <v>84.99</v>
      </c>
      <c r="AM66" s="5"/>
      <c r="AN66" s="5"/>
      <c r="AO66" s="5"/>
      <c r="AP66" s="5"/>
      <c r="AQ66" s="5"/>
      <c r="AR66" s="5"/>
      <c r="AS66" s="3"/>
      <c r="AT66" s="32"/>
      <c r="AU66" s="42"/>
      <c r="AW66" s="5"/>
    </row>
    <row r="67" spans="1:62" x14ac:dyDescent="0.2">
      <c r="A67" s="1">
        <v>42633</v>
      </c>
      <c r="B67" s="34" t="s">
        <v>188</v>
      </c>
      <c r="C67" s="34" t="s">
        <v>189</v>
      </c>
      <c r="D67" s="34">
        <v>100205</v>
      </c>
      <c r="E67" s="94">
        <v>42640</v>
      </c>
      <c r="F67" s="32">
        <v>195.97</v>
      </c>
      <c r="G67" s="33"/>
      <c r="H67" s="5">
        <v>181.96</v>
      </c>
      <c r="I67" s="5">
        <v>14.01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3"/>
      <c r="AT67" s="32"/>
      <c r="AW67" s="5"/>
    </row>
    <row r="68" spans="1:62" x14ac:dyDescent="0.2">
      <c r="A68" s="1">
        <v>42633</v>
      </c>
      <c r="B68" s="34" t="s">
        <v>190</v>
      </c>
      <c r="C68" s="34" t="s">
        <v>191</v>
      </c>
      <c r="D68" s="34">
        <v>100206</v>
      </c>
      <c r="E68" s="94">
        <v>42642</v>
      </c>
      <c r="F68" s="32">
        <v>46</v>
      </c>
      <c r="G68" s="33"/>
      <c r="H68" s="5">
        <v>46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3"/>
      <c r="AT68" s="32"/>
      <c r="AW68" s="5"/>
    </row>
    <row r="69" spans="1:62" x14ac:dyDescent="0.2">
      <c r="A69" s="1">
        <v>42633</v>
      </c>
      <c r="B69" s="34" t="s">
        <v>214</v>
      </c>
      <c r="C69" s="34" t="s">
        <v>222</v>
      </c>
      <c r="D69" s="34">
        <v>100207</v>
      </c>
      <c r="E69" s="94">
        <v>42647</v>
      </c>
      <c r="F69" s="32">
        <v>648</v>
      </c>
      <c r="G69" s="33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>
        <v>540</v>
      </c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3"/>
      <c r="AT69" s="32">
        <v>108</v>
      </c>
      <c r="AV69">
        <v>154321536</v>
      </c>
      <c r="AW69" s="5"/>
    </row>
    <row r="70" spans="1:62" x14ac:dyDescent="0.2">
      <c r="A70" s="1">
        <v>42633</v>
      </c>
      <c r="B70" s="34" t="s">
        <v>186</v>
      </c>
      <c r="C70" s="34" t="s">
        <v>241</v>
      </c>
      <c r="D70" s="34">
        <v>100208</v>
      </c>
      <c r="E70" s="94">
        <v>42639</v>
      </c>
      <c r="F70" s="32">
        <v>12.27</v>
      </c>
      <c r="G70" s="33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>
        <v>10.050000000000001</v>
      </c>
      <c r="AM70" s="5"/>
      <c r="AN70" s="5"/>
      <c r="AO70" s="5"/>
      <c r="AP70" s="5"/>
      <c r="AQ70" s="5"/>
      <c r="AR70" s="5"/>
      <c r="AS70" s="3"/>
      <c r="AT70" s="32">
        <v>2.2200000000000002</v>
      </c>
      <c r="AV70">
        <v>408556737</v>
      </c>
      <c r="AW70" s="5"/>
    </row>
    <row r="71" spans="1:62" x14ac:dyDescent="0.2">
      <c r="A71" s="1">
        <v>42663</v>
      </c>
      <c r="B71" s="34" t="s">
        <v>194</v>
      </c>
      <c r="C71" s="34" t="s">
        <v>195</v>
      </c>
      <c r="D71" s="34">
        <v>100209</v>
      </c>
      <c r="E71" s="94">
        <v>42674</v>
      </c>
      <c r="F71" s="32">
        <v>18</v>
      </c>
      <c r="G71" s="33"/>
      <c r="H71" s="5"/>
      <c r="I71" s="5"/>
      <c r="J71" s="5"/>
      <c r="K71" s="5"/>
      <c r="L71" s="5"/>
      <c r="M71" s="5"/>
      <c r="N71" s="5"/>
      <c r="O71" s="5">
        <v>18</v>
      </c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3"/>
      <c r="AT71" s="32"/>
      <c r="AU71" s="5"/>
      <c r="AW71" s="5"/>
    </row>
    <row r="72" spans="1:62" x14ac:dyDescent="0.2">
      <c r="A72" s="1">
        <v>42663</v>
      </c>
      <c r="B72" s="34" t="s">
        <v>243</v>
      </c>
      <c r="C72" s="34" t="s">
        <v>122</v>
      </c>
      <c r="D72" s="34">
        <v>100210</v>
      </c>
      <c r="E72" s="94">
        <v>42675</v>
      </c>
      <c r="F72" s="32">
        <v>156</v>
      </c>
      <c r="G72" s="33"/>
      <c r="H72" s="5"/>
      <c r="I72" s="5"/>
      <c r="J72" s="5"/>
      <c r="K72" s="5"/>
      <c r="L72" s="5"/>
      <c r="M72" s="5"/>
      <c r="N72" s="5"/>
      <c r="O72" s="5"/>
      <c r="P72" s="5"/>
      <c r="Q72" s="5">
        <v>130</v>
      </c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3"/>
      <c r="AT72" s="32">
        <v>26</v>
      </c>
      <c r="AU72" s="5"/>
      <c r="AV72">
        <v>830847032</v>
      </c>
      <c r="AW72" s="5"/>
    </row>
    <row r="73" spans="1:62" x14ac:dyDescent="0.2">
      <c r="A73" s="1">
        <v>42663</v>
      </c>
      <c r="B73" s="34" t="s">
        <v>188</v>
      </c>
      <c r="C73" s="34" t="s">
        <v>189</v>
      </c>
      <c r="D73" s="34">
        <v>100211</v>
      </c>
      <c r="E73" s="94">
        <v>42668</v>
      </c>
      <c r="F73" s="32">
        <v>195.97</v>
      </c>
      <c r="G73" s="33"/>
      <c r="H73" s="5">
        <v>181.96</v>
      </c>
      <c r="I73" s="5">
        <v>14.01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3"/>
      <c r="AT73" s="32"/>
      <c r="AU73" s="5"/>
      <c r="AW73" s="5"/>
    </row>
    <row r="74" spans="1:62" x14ac:dyDescent="0.2">
      <c r="A74" s="1">
        <v>42663</v>
      </c>
      <c r="B74" s="34" t="s">
        <v>190</v>
      </c>
      <c r="C74" s="34" t="s">
        <v>191</v>
      </c>
      <c r="D74" s="34">
        <v>100212</v>
      </c>
      <c r="E74" s="94">
        <v>42669</v>
      </c>
      <c r="F74" s="32">
        <v>46</v>
      </c>
      <c r="G74" s="33"/>
      <c r="H74" s="5">
        <v>46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3"/>
      <c r="AT74" s="32"/>
      <c r="AU74" s="5"/>
      <c r="AW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</row>
    <row r="75" spans="1:62" x14ac:dyDescent="0.2">
      <c r="A75" s="1">
        <v>42663</v>
      </c>
      <c r="B75" s="34" t="s">
        <v>244</v>
      </c>
      <c r="C75" s="34" t="s">
        <v>245</v>
      </c>
      <c r="D75" s="34">
        <v>100213</v>
      </c>
      <c r="E75" s="94">
        <v>42678</v>
      </c>
      <c r="F75" s="32">
        <v>22.15</v>
      </c>
      <c r="G75" s="33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>
        <v>18.46</v>
      </c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3"/>
      <c r="AT75" s="32">
        <v>3.69</v>
      </c>
      <c r="AU75" s="5"/>
      <c r="AV75">
        <v>876465671</v>
      </c>
      <c r="AW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</row>
    <row r="76" spans="1:62" x14ac:dyDescent="0.2">
      <c r="A76" s="1">
        <v>42663</v>
      </c>
      <c r="B76" s="34" t="s">
        <v>214</v>
      </c>
      <c r="C76" s="34" t="s">
        <v>222</v>
      </c>
      <c r="D76" s="34">
        <v>100214</v>
      </c>
      <c r="E76" s="94">
        <v>42669</v>
      </c>
      <c r="F76" s="32">
        <v>216</v>
      </c>
      <c r="G76" s="33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>
        <v>180</v>
      </c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3"/>
      <c r="AT76" s="32">
        <v>36</v>
      </c>
      <c r="AU76" s="5"/>
      <c r="AV76">
        <v>154321536</v>
      </c>
      <c r="AW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</row>
    <row r="77" spans="1:62" x14ac:dyDescent="0.2">
      <c r="A77" s="1">
        <v>42663</v>
      </c>
      <c r="B77" s="34" t="s">
        <v>246</v>
      </c>
      <c r="C77" s="34" t="s">
        <v>232</v>
      </c>
      <c r="D77" s="34">
        <v>100215</v>
      </c>
      <c r="E77" s="94">
        <v>42675</v>
      </c>
      <c r="F77" s="32">
        <v>28.45</v>
      </c>
      <c r="G77" s="33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>
        <v>28.45</v>
      </c>
      <c r="AM77" s="5"/>
      <c r="AN77" s="5"/>
      <c r="AO77" s="5"/>
      <c r="AP77" s="5"/>
      <c r="AQ77" s="5"/>
      <c r="AR77" s="5"/>
      <c r="AS77" s="3"/>
      <c r="AT77" s="32"/>
      <c r="AU77" s="5"/>
      <c r="AW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</row>
    <row r="78" spans="1:62" x14ac:dyDescent="0.2">
      <c r="A78" s="1">
        <v>42689</v>
      </c>
      <c r="B78" s="34" t="s">
        <v>194</v>
      </c>
      <c r="C78" s="34" t="s">
        <v>195</v>
      </c>
      <c r="D78" s="34">
        <v>100216</v>
      </c>
      <c r="E78" s="94">
        <v>42697</v>
      </c>
      <c r="F78" s="32">
        <v>12</v>
      </c>
      <c r="G78" s="33"/>
      <c r="H78" s="5"/>
      <c r="I78" s="5"/>
      <c r="J78" s="5"/>
      <c r="K78" s="5"/>
      <c r="L78" s="5"/>
      <c r="M78" s="5"/>
      <c r="N78" s="5"/>
      <c r="O78" s="5">
        <v>12</v>
      </c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3"/>
      <c r="AT78" s="32"/>
      <c r="AU78" s="5"/>
      <c r="AW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</row>
    <row r="79" spans="1:62" x14ac:dyDescent="0.2">
      <c r="A79" s="1">
        <v>42689</v>
      </c>
      <c r="B79" s="34" t="s">
        <v>188</v>
      </c>
      <c r="C79" s="34" t="s">
        <v>189</v>
      </c>
      <c r="D79" s="34">
        <v>100217</v>
      </c>
      <c r="E79" s="94">
        <v>42696</v>
      </c>
      <c r="F79" s="32">
        <v>245.97</v>
      </c>
      <c r="G79" s="33"/>
      <c r="H79" s="5">
        <v>181.96</v>
      </c>
      <c r="I79" s="5">
        <v>64.010000000000005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3"/>
      <c r="AT79" s="32"/>
      <c r="AU79" s="5"/>
      <c r="AW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</row>
    <row r="80" spans="1:62" x14ac:dyDescent="0.2">
      <c r="A80" s="1">
        <v>42689</v>
      </c>
      <c r="B80" s="34" t="s">
        <v>190</v>
      </c>
      <c r="C80" s="34" t="s">
        <v>191</v>
      </c>
      <c r="D80" s="34">
        <v>100218</v>
      </c>
      <c r="E80" s="94">
        <v>42698</v>
      </c>
      <c r="F80" s="32">
        <v>46</v>
      </c>
      <c r="G80" s="33"/>
      <c r="H80" s="5">
        <v>46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3"/>
      <c r="AT80" s="32"/>
      <c r="AU80" s="5"/>
      <c r="AW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</row>
    <row r="81" spans="1:62" x14ac:dyDescent="0.2">
      <c r="A81" s="1">
        <v>42689</v>
      </c>
      <c r="B81" s="34" t="s">
        <v>249</v>
      </c>
      <c r="C81" s="34" t="s">
        <v>250</v>
      </c>
      <c r="D81" s="34">
        <v>100219</v>
      </c>
      <c r="E81" s="94">
        <v>42745</v>
      </c>
      <c r="F81" s="32">
        <v>288.29000000000002</v>
      </c>
      <c r="G81" s="33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>
        <v>240.24</v>
      </c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3"/>
      <c r="AT81" s="32">
        <v>48.05</v>
      </c>
      <c r="AU81" s="5"/>
      <c r="AV81">
        <v>121588477</v>
      </c>
      <c r="AW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</row>
    <row r="82" spans="1:62" x14ac:dyDescent="0.2">
      <c r="A82" s="1">
        <v>42724</v>
      </c>
      <c r="B82" s="34" t="s">
        <v>214</v>
      </c>
      <c r="C82" s="34" t="s">
        <v>228</v>
      </c>
      <c r="D82" s="34">
        <v>100220</v>
      </c>
      <c r="E82" s="94">
        <v>42741</v>
      </c>
      <c r="F82" s="32">
        <v>1800</v>
      </c>
      <c r="G82" s="33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>
        <v>1500</v>
      </c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3"/>
      <c r="AT82" s="32">
        <v>300</v>
      </c>
      <c r="AU82" s="5"/>
      <c r="AV82">
        <v>154321536</v>
      </c>
      <c r="AW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</row>
    <row r="83" spans="1:62" x14ac:dyDescent="0.2">
      <c r="A83" s="1">
        <v>42724</v>
      </c>
      <c r="B83" s="34" t="s">
        <v>194</v>
      </c>
      <c r="C83" s="34" t="s">
        <v>195</v>
      </c>
      <c r="D83" s="34">
        <v>100221</v>
      </c>
      <c r="E83" s="94">
        <v>42732</v>
      </c>
      <c r="F83" s="32">
        <v>15</v>
      </c>
      <c r="G83" s="33"/>
      <c r="H83" s="5"/>
      <c r="I83" s="5"/>
      <c r="J83" s="5"/>
      <c r="K83" s="5"/>
      <c r="L83" s="5"/>
      <c r="M83" s="5"/>
      <c r="N83" s="5"/>
      <c r="O83" s="5">
        <v>15</v>
      </c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3"/>
      <c r="AT83" s="32"/>
      <c r="AU83" s="5"/>
      <c r="AW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</row>
    <row r="84" spans="1:62" x14ac:dyDescent="0.2">
      <c r="A84" s="1">
        <v>42724</v>
      </c>
      <c r="B84" s="34" t="s">
        <v>188</v>
      </c>
      <c r="C84" s="34" t="s">
        <v>189</v>
      </c>
      <c r="D84" s="34">
        <v>100222</v>
      </c>
      <c r="E84" s="94">
        <v>42734</v>
      </c>
      <c r="F84" s="32">
        <v>195.97</v>
      </c>
      <c r="G84" s="33"/>
      <c r="H84" s="5">
        <v>181.96</v>
      </c>
      <c r="I84" s="5">
        <v>14.01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3"/>
      <c r="AT84" s="32"/>
      <c r="AU84" s="5"/>
      <c r="AW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</row>
    <row r="85" spans="1:62" x14ac:dyDescent="0.2">
      <c r="A85" s="1">
        <v>42724</v>
      </c>
      <c r="B85" s="34" t="s">
        <v>190</v>
      </c>
      <c r="C85" s="34" t="s">
        <v>191</v>
      </c>
      <c r="D85" s="34">
        <v>100223</v>
      </c>
      <c r="E85" s="94">
        <v>42734</v>
      </c>
      <c r="F85" s="32">
        <v>46</v>
      </c>
      <c r="G85" s="33"/>
      <c r="H85" s="5">
        <v>46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3"/>
      <c r="AT85" s="32"/>
      <c r="AU85" s="5"/>
      <c r="AW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</row>
    <row r="86" spans="1:62" x14ac:dyDescent="0.2">
      <c r="A86" s="1">
        <v>42724</v>
      </c>
      <c r="B86" s="34" t="s">
        <v>249</v>
      </c>
      <c r="C86" s="34" t="s">
        <v>252</v>
      </c>
      <c r="D86" s="34">
        <v>100224</v>
      </c>
      <c r="E86" s="94">
        <v>42763</v>
      </c>
      <c r="F86" s="32">
        <v>39</v>
      </c>
      <c r="G86" s="33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>
        <v>39</v>
      </c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3"/>
      <c r="AT86" s="32"/>
      <c r="AU86" s="5"/>
      <c r="AW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</row>
    <row r="87" spans="1:62" x14ac:dyDescent="0.2">
      <c r="A87" s="1">
        <v>42752</v>
      </c>
      <c r="B87" s="34" t="s">
        <v>194</v>
      </c>
      <c r="C87" s="34" t="s">
        <v>195</v>
      </c>
      <c r="D87" s="34">
        <v>100225</v>
      </c>
      <c r="E87" s="94">
        <v>42758</v>
      </c>
      <c r="F87" s="32">
        <v>12</v>
      </c>
      <c r="G87" s="33"/>
      <c r="H87" s="5"/>
      <c r="I87" s="5"/>
      <c r="J87" s="5"/>
      <c r="K87" s="5"/>
      <c r="L87" s="5"/>
      <c r="M87" s="5"/>
      <c r="N87" s="5"/>
      <c r="O87" s="5">
        <v>12</v>
      </c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3"/>
      <c r="AT87" s="32"/>
      <c r="AU87" s="5"/>
      <c r="AW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</row>
    <row r="88" spans="1:62" x14ac:dyDescent="0.2">
      <c r="A88" s="1">
        <v>42752</v>
      </c>
      <c r="B88" s="34" t="s">
        <v>188</v>
      </c>
      <c r="C88" s="34" t="s">
        <v>189</v>
      </c>
      <c r="D88" s="34">
        <v>100226</v>
      </c>
      <c r="E88" s="94">
        <v>42761</v>
      </c>
      <c r="F88" s="32">
        <v>196.27</v>
      </c>
      <c r="G88" s="33"/>
      <c r="H88" s="5">
        <v>182.06</v>
      </c>
      <c r="I88" s="5">
        <v>14.21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3"/>
      <c r="AT88" s="32"/>
      <c r="AU88" s="5"/>
      <c r="AW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</row>
    <row r="89" spans="1:62" x14ac:dyDescent="0.2">
      <c r="A89" s="1">
        <v>42752</v>
      </c>
      <c r="B89" s="34" t="s">
        <v>190</v>
      </c>
      <c r="C89" s="34" t="s">
        <v>191</v>
      </c>
      <c r="D89" s="34">
        <v>100227</v>
      </c>
      <c r="E89" s="94">
        <v>42765</v>
      </c>
      <c r="F89" s="32">
        <v>45.8</v>
      </c>
      <c r="G89" s="33"/>
      <c r="H89" s="5">
        <v>45.8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3"/>
      <c r="AT89" s="32"/>
      <c r="AU89" s="5"/>
      <c r="AW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</row>
    <row r="90" spans="1:62" x14ac:dyDescent="0.2">
      <c r="A90" s="1">
        <v>42787</v>
      </c>
      <c r="B90" s="34" t="s">
        <v>216</v>
      </c>
      <c r="C90" s="34" t="s">
        <v>263</v>
      </c>
      <c r="D90" s="34">
        <v>100228</v>
      </c>
      <c r="E90" s="94">
        <v>42801</v>
      </c>
      <c r="F90" s="32">
        <v>84</v>
      </c>
      <c r="G90" s="33"/>
      <c r="H90" s="5"/>
      <c r="I90" s="5"/>
      <c r="J90" s="5"/>
      <c r="K90" s="5">
        <v>84</v>
      </c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3"/>
      <c r="AT90" s="32"/>
      <c r="AU90" s="5"/>
      <c r="AW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</row>
    <row r="91" spans="1:62" x14ac:dyDescent="0.2">
      <c r="A91" s="1">
        <v>42787</v>
      </c>
      <c r="B91" s="34" t="s">
        <v>194</v>
      </c>
      <c r="C91" s="34" t="s">
        <v>195</v>
      </c>
      <c r="D91" s="34">
        <v>100229</v>
      </c>
      <c r="E91" s="94">
        <v>42800</v>
      </c>
      <c r="F91" s="32">
        <v>15</v>
      </c>
      <c r="G91" s="33"/>
      <c r="H91" s="5"/>
      <c r="I91" s="5"/>
      <c r="J91" s="5"/>
      <c r="K91" s="5"/>
      <c r="L91" s="5"/>
      <c r="M91" s="5"/>
      <c r="N91" s="5"/>
      <c r="O91" s="5">
        <v>15</v>
      </c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3"/>
      <c r="AT91" s="32"/>
      <c r="AU91" s="5"/>
      <c r="AW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</row>
    <row r="92" spans="1:62" x14ac:dyDescent="0.2">
      <c r="A92" s="1">
        <v>42780</v>
      </c>
      <c r="B92" s="34" t="s">
        <v>264</v>
      </c>
      <c r="C92" s="34" t="s">
        <v>265</v>
      </c>
      <c r="D92" s="34">
        <v>100230</v>
      </c>
      <c r="E92" s="94">
        <v>42788</v>
      </c>
      <c r="F92" s="32">
        <v>2400</v>
      </c>
      <c r="G92" s="33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>
        <v>2000</v>
      </c>
      <c r="AM92" s="5"/>
      <c r="AN92" s="5"/>
      <c r="AO92" s="5"/>
      <c r="AP92" s="5"/>
      <c r="AQ92" s="5"/>
      <c r="AR92" s="5"/>
      <c r="AS92" s="3"/>
      <c r="AT92" s="32">
        <v>400</v>
      </c>
      <c r="AU92" s="5"/>
      <c r="AV92">
        <v>354315371</v>
      </c>
      <c r="AW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</row>
    <row r="93" spans="1:62" x14ac:dyDescent="0.2">
      <c r="A93" s="1">
        <v>42787</v>
      </c>
      <c r="B93" s="34" t="s">
        <v>190</v>
      </c>
      <c r="C93" s="5" t="s">
        <v>191</v>
      </c>
      <c r="D93" s="34">
        <v>100231</v>
      </c>
      <c r="E93" s="94">
        <v>42790</v>
      </c>
      <c r="F93" s="32">
        <v>46</v>
      </c>
      <c r="G93" s="33"/>
      <c r="H93" s="5">
        <v>46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3"/>
      <c r="AT93" s="32"/>
      <c r="AU93" s="5"/>
      <c r="AW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</row>
    <row r="94" spans="1:62" x14ac:dyDescent="0.2">
      <c r="A94" s="1">
        <v>42787</v>
      </c>
      <c r="B94" s="34" t="s">
        <v>188</v>
      </c>
      <c r="C94" s="34" t="s">
        <v>189</v>
      </c>
      <c r="D94" s="34">
        <v>100232</v>
      </c>
      <c r="E94" s="94">
        <v>42790</v>
      </c>
      <c r="F94" s="32">
        <v>256.7</v>
      </c>
      <c r="G94" s="33"/>
      <c r="H94" s="5">
        <v>181.96</v>
      </c>
      <c r="I94" s="5">
        <v>74.739999999999995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3"/>
      <c r="AT94" s="32"/>
      <c r="AU94" s="5"/>
      <c r="AW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</row>
    <row r="95" spans="1:62" x14ac:dyDescent="0.2">
      <c r="A95" s="1">
        <v>42787</v>
      </c>
      <c r="B95" s="34" t="s">
        <v>186</v>
      </c>
      <c r="C95" s="34" t="s">
        <v>266</v>
      </c>
      <c r="D95" s="34">
        <v>100233</v>
      </c>
      <c r="E95" s="94">
        <v>42800</v>
      </c>
      <c r="F95" s="32">
        <v>42.6</v>
      </c>
      <c r="G95" s="33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>
        <v>42.6</v>
      </c>
      <c r="AM95" s="5"/>
      <c r="AN95" s="5"/>
      <c r="AO95" s="5"/>
      <c r="AP95" s="5"/>
      <c r="AQ95" s="5"/>
      <c r="AR95" s="5"/>
      <c r="AS95" s="3"/>
      <c r="AT95" s="32"/>
      <c r="AU95" s="5"/>
      <c r="AW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</row>
    <row r="96" spans="1:62" x14ac:dyDescent="0.2">
      <c r="A96" s="1">
        <v>42797</v>
      </c>
      <c r="B96" s="34" t="s">
        <v>267</v>
      </c>
      <c r="C96" s="34" t="s">
        <v>268</v>
      </c>
      <c r="D96" s="34">
        <v>100234</v>
      </c>
      <c r="E96" s="94">
        <v>42811</v>
      </c>
      <c r="F96" s="32">
        <v>480</v>
      </c>
      <c r="G96" s="33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>
        <v>400</v>
      </c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3"/>
      <c r="AT96" s="32">
        <v>80</v>
      </c>
      <c r="AU96" s="5"/>
      <c r="AV96">
        <v>663634424</v>
      </c>
      <c r="AW96" s="5"/>
    </row>
    <row r="97" spans="1:49" x14ac:dyDescent="0.2">
      <c r="A97" s="1">
        <v>42815</v>
      </c>
      <c r="B97" s="34" t="s">
        <v>194</v>
      </c>
      <c r="C97" s="34" t="s">
        <v>195</v>
      </c>
      <c r="D97" s="34">
        <v>100235</v>
      </c>
      <c r="E97" s="94"/>
      <c r="F97" s="32">
        <v>20</v>
      </c>
      <c r="G97" s="33"/>
      <c r="H97" s="5"/>
      <c r="I97" s="5"/>
      <c r="J97" s="5"/>
      <c r="K97" s="5"/>
      <c r="L97" s="5"/>
      <c r="M97" s="5"/>
      <c r="N97" s="5"/>
      <c r="O97" s="5">
        <v>20</v>
      </c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3"/>
      <c r="AT97" s="32"/>
      <c r="AU97" s="5"/>
      <c r="AW97" s="5"/>
    </row>
    <row r="98" spans="1:49" x14ac:dyDescent="0.2">
      <c r="A98" s="1">
        <v>42815</v>
      </c>
      <c r="B98" s="34" t="s">
        <v>190</v>
      </c>
      <c r="C98" s="34" t="s">
        <v>269</v>
      </c>
      <c r="D98" s="34">
        <v>100236</v>
      </c>
      <c r="E98" s="94">
        <v>42818</v>
      </c>
      <c r="F98" s="32">
        <v>46</v>
      </c>
      <c r="G98" s="33"/>
      <c r="H98" s="5">
        <v>46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3"/>
      <c r="AT98" s="32"/>
      <c r="AU98" s="5"/>
      <c r="AW98" s="5"/>
    </row>
    <row r="99" spans="1:49" x14ac:dyDescent="0.2">
      <c r="A99" s="1">
        <v>42815</v>
      </c>
      <c r="B99" s="34" t="s">
        <v>188</v>
      </c>
      <c r="C99" s="34" t="s">
        <v>189</v>
      </c>
      <c r="D99" s="34">
        <v>100237</v>
      </c>
      <c r="E99" s="94">
        <v>42818</v>
      </c>
      <c r="F99" s="32">
        <v>230.6</v>
      </c>
      <c r="G99" s="33"/>
      <c r="H99" s="5">
        <v>181.96</v>
      </c>
      <c r="I99" s="5">
        <v>48.64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3"/>
      <c r="AT99" s="32"/>
      <c r="AU99" s="5"/>
      <c r="AW99" s="5"/>
    </row>
    <row r="100" spans="1:49" x14ac:dyDescent="0.2">
      <c r="A100" s="1">
        <v>42815</v>
      </c>
      <c r="B100" s="34" t="s">
        <v>214</v>
      </c>
      <c r="C100" s="34" t="s">
        <v>270</v>
      </c>
      <c r="D100" s="34">
        <v>100238</v>
      </c>
      <c r="E100" s="94">
        <v>42457</v>
      </c>
      <c r="F100" s="32">
        <v>960</v>
      </c>
      <c r="G100" s="33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>
        <v>800</v>
      </c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3"/>
      <c r="AT100" s="32">
        <v>160</v>
      </c>
      <c r="AU100" s="5"/>
      <c r="AV100">
        <v>154321536</v>
      </c>
      <c r="AW100" s="5"/>
    </row>
    <row r="101" spans="1:49" x14ac:dyDescent="0.2">
      <c r="E101" s="94"/>
      <c r="F101" s="32"/>
      <c r="G101" s="33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3"/>
      <c r="AT101" s="32"/>
      <c r="AU101" s="5"/>
      <c r="AW101" s="5"/>
    </row>
    <row r="102" spans="1:49" x14ac:dyDescent="0.2">
      <c r="E102" s="94"/>
      <c r="F102" s="32"/>
      <c r="G102" s="33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3"/>
      <c r="AT102" s="32"/>
      <c r="AU102" s="5"/>
      <c r="AW102" s="5"/>
    </row>
    <row r="103" spans="1:49" x14ac:dyDescent="0.2">
      <c r="E103" s="94"/>
      <c r="F103" s="32"/>
      <c r="G103" s="33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3"/>
      <c r="AT103" s="32"/>
      <c r="AU103" s="5"/>
      <c r="AW103" s="5"/>
    </row>
    <row r="104" spans="1:49" x14ac:dyDescent="0.2">
      <c r="E104" s="94"/>
      <c r="F104" s="32"/>
      <c r="G104" s="33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3"/>
      <c r="AT104" s="32"/>
      <c r="AU104" s="5"/>
      <c r="AW104" s="5"/>
    </row>
    <row r="105" spans="1:49" x14ac:dyDescent="0.2">
      <c r="E105" s="94"/>
      <c r="F105" s="32"/>
      <c r="G105" s="33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3"/>
      <c r="AT105" s="32"/>
      <c r="AU105" s="5"/>
      <c r="AW105" s="5"/>
    </row>
    <row r="106" spans="1:49" x14ac:dyDescent="0.2">
      <c r="E106" s="94"/>
      <c r="F106" s="32"/>
      <c r="G106" s="33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3"/>
      <c r="AT106" s="32"/>
      <c r="AU106" s="5"/>
      <c r="AW106" s="5"/>
    </row>
    <row r="107" spans="1:49" x14ac:dyDescent="0.2">
      <c r="E107" s="94"/>
      <c r="F107" s="32"/>
      <c r="G107" s="33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3"/>
      <c r="AT107" s="32"/>
      <c r="AU107" s="5"/>
      <c r="AW107" s="5"/>
    </row>
    <row r="108" spans="1:49" x14ac:dyDescent="0.2">
      <c r="E108" s="94"/>
      <c r="F108" s="32"/>
      <c r="G108" s="33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3"/>
      <c r="AT108" s="32"/>
      <c r="AU108" s="5"/>
      <c r="AW108" s="5"/>
    </row>
    <row r="109" spans="1:49" x14ac:dyDescent="0.2">
      <c r="E109" s="94"/>
      <c r="F109" s="32"/>
      <c r="G109" s="33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3"/>
      <c r="AT109" s="32"/>
      <c r="AU109" s="5"/>
      <c r="AW109" s="5"/>
    </row>
    <row r="110" spans="1:49" x14ac:dyDescent="0.2">
      <c r="E110" s="94"/>
      <c r="F110" s="32"/>
      <c r="G110" s="33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3"/>
      <c r="AT110" s="32"/>
      <c r="AU110" s="5"/>
      <c r="AW110" s="5"/>
    </row>
    <row r="111" spans="1:49" x14ac:dyDescent="0.2">
      <c r="E111" s="94"/>
      <c r="F111" s="32"/>
      <c r="G111" s="33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3"/>
      <c r="AT111" s="32"/>
      <c r="AU111" s="5"/>
      <c r="AW111" s="5"/>
    </row>
    <row r="112" spans="1:49" x14ac:dyDescent="0.2">
      <c r="E112" s="94"/>
      <c r="F112" s="32"/>
      <c r="G112" s="33" t="str">
        <f t="shared" ref="G112:G113" si="5">IF(SUM(H112:AT112)-F112=0,"","x")</f>
        <v/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3"/>
      <c r="AT112" s="32"/>
      <c r="AU112" s="5"/>
      <c r="AW112" s="5"/>
    </row>
    <row r="113" spans="5:49" x14ac:dyDescent="0.2">
      <c r="E113" s="94"/>
      <c r="F113" s="32"/>
      <c r="G113" s="33" t="str">
        <f t="shared" si="5"/>
        <v/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3"/>
      <c r="AT113" s="32"/>
      <c r="AU113" s="5"/>
      <c r="AW113" s="5"/>
    </row>
    <row r="114" spans="5:49" x14ac:dyDescent="0.2">
      <c r="E114" s="94"/>
      <c r="F114" s="32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32"/>
      <c r="AU114" s="5"/>
      <c r="AW114" s="5"/>
    </row>
    <row r="115" spans="5:49" x14ac:dyDescent="0.2">
      <c r="E115" s="94"/>
      <c r="F115" s="32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32"/>
      <c r="AU115" s="5"/>
      <c r="AW115" s="5"/>
    </row>
    <row r="116" spans="5:49" x14ac:dyDescent="0.2">
      <c r="E116" s="94"/>
      <c r="F116" s="32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32"/>
      <c r="AU116" s="5"/>
      <c r="AW116" s="5"/>
    </row>
    <row r="117" spans="5:49" x14ac:dyDescent="0.2">
      <c r="E117" s="94"/>
      <c r="F117" s="32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32"/>
      <c r="AU117" s="5"/>
      <c r="AW117" s="5"/>
    </row>
    <row r="118" spans="5:49" x14ac:dyDescent="0.2">
      <c r="E118" s="94"/>
      <c r="F118" s="32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32"/>
      <c r="AU118" s="5"/>
      <c r="AW118" s="5"/>
    </row>
    <row r="119" spans="5:49" x14ac:dyDescent="0.2">
      <c r="E119" s="94"/>
      <c r="F119" s="32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32"/>
      <c r="AU119" s="5"/>
      <c r="AW119" s="5"/>
    </row>
    <row r="120" spans="5:49" x14ac:dyDescent="0.2">
      <c r="E120" s="94"/>
      <c r="F120" s="32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32"/>
      <c r="AU120" s="5"/>
      <c r="AW120" s="5"/>
    </row>
    <row r="121" spans="5:49" x14ac:dyDescent="0.2">
      <c r="E121" s="94"/>
      <c r="F121" s="32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32"/>
      <c r="AU121" s="5"/>
      <c r="AW121" s="5"/>
    </row>
    <row r="122" spans="5:49" x14ac:dyDescent="0.2">
      <c r="E122" s="94"/>
      <c r="F122" s="32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32"/>
      <c r="AU122" s="5"/>
      <c r="AW122" s="5"/>
    </row>
    <row r="123" spans="5:49" x14ac:dyDescent="0.2">
      <c r="E123" s="94"/>
      <c r="F123" s="32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32"/>
      <c r="AU123" s="5"/>
      <c r="AW123" s="5"/>
    </row>
    <row r="124" spans="5:49" x14ac:dyDescent="0.2">
      <c r="E124" s="94"/>
      <c r="F124" s="32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32"/>
      <c r="AU124" s="5"/>
      <c r="AW124" s="5"/>
    </row>
    <row r="125" spans="5:49" x14ac:dyDescent="0.2">
      <c r="E125" s="94"/>
      <c r="F125" s="32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32"/>
      <c r="AU125" s="5"/>
      <c r="AW125" s="5"/>
    </row>
    <row r="126" spans="5:49" x14ac:dyDescent="0.2">
      <c r="E126" s="94"/>
      <c r="F126" s="32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32"/>
      <c r="AU126" s="5"/>
      <c r="AW126" s="5"/>
    </row>
    <row r="127" spans="5:49" x14ac:dyDescent="0.2">
      <c r="E127" s="94"/>
      <c r="F127" s="32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32"/>
      <c r="AU127" s="5"/>
      <c r="AW127" s="5"/>
    </row>
    <row r="128" spans="5:49" x14ac:dyDescent="0.2">
      <c r="E128" s="94"/>
      <c r="F128" s="32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32"/>
      <c r="AU128" s="5"/>
      <c r="AW128" s="5"/>
    </row>
    <row r="129" spans="5:49" x14ac:dyDescent="0.2">
      <c r="E129" s="94"/>
      <c r="F129" s="32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32"/>
      <c r="AU129" s="5"/>
      <c r="AW129" s="5"/>
    </row>
    <row r="130" spans="5:49" x14ac:dyDescent="0.2">
      <c r="E130" s="94"/>
      <c r="F130" s="32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32"/>
      <c r="AU130" s="5"/>
      <c r="AW130" s="5"/>
    </row>
    <row r="131" spans="5:49" x14ac:dyDescent="0.2">
      <c r="E131" s="94"/>
      <c r="F131" s="32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32"/>
      <c r="AU131" s="5"/>
      <c r="AW131" s="5"/>
    </row>
    <row r="132" spans="5:49" x14ac:dyDescent="0.2">
      <c r="E132" s="94"/>
      <c r="F132" s="32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32"/>
      <c r="AU132" s="5"/>
      <c r="AW132" s="5"/>
    </row>
    <row r="133" spans="5:49" x14ac:dyDescent="0.2">
      <c r="E133" s="94"/>
      <c r="F133" s="32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32"/>
      <c r="AU133" s="5"/>
      <c r="AW133" s="5"/>
    </row>
    <row r="134" spans="5:49" x14ac:dyDescent="0.2">
      <c r="E134" s="94"/>
      <c r="F134" s="32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32"/>
      <c r="AU134" s="5"/>
      <c r="AW134" s="5"/>
    </row>
    <row r="135" spans="5:49" x14ac:dyDescent="0.2">
      <c r="E135" s="94"/>
      <c r="F135" s="32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32"/>
      <c r="AU135" s="5"/>
      <c r="AW135" s="5"/>
    </row>
    <row r="136" spans="5:49" x14ac:dyDescent="0.2">
      <c r="E136" s="94"/>
      <c r="F136" s="32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32"/>
      <c r="AU136" s="5"/>
      <c r="AW136" s="5"/>
    </row>
    <row r="137" spans="5:49" x14ac:dyDescent="0.2">
      <c r="E137" s="94"/>
      <c r="F137" s="32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32"/>
      <c r="AU137" s="5"/>
      <c r="AW137" s="5"/>
    </row>
    <row r="138" spans="5:49" x14ac:dyDescent="0.2">
      <c r="E138" s="94"/>
      <c r="F138" s="32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32"/>
      <c r="AU138" s="5"/>
      <c r="AW138" s="5"/>
    </row>
    <row r="139" spans="5:49" x14ac:dyDescent="0.2">
      <c r="E139" s="94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32"/>
      <c r="AU139" s="5"/>
      <c r="AW139" s="5"/>
    </row>
    <row r="140" spans="5:49" x14ac:dyDescent="0.2">
      <c r="E140" s="94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32"/>
      <c r="AU140" s="5"/>
      <c r="AW140" s="5"/>
    </row>
    <row r="141" spans="5:49" x14ac:dyDescent="0.2">
      <c r="E141" s="94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32"/>
      <c r="AU141" s="5"/>
      <c r="AW141" s="5"/>
    </row>
    <row r="142" spans="5:49" x14ac:dyDescent="0.2">
      <c r="E142" s="94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32"/>
      <c r="AU142" s="5"/>
      <c r="AW142" s="5"/>
    </row>
    <row r="143" spans="5:49" x14ac:dyDescent="0.2">
      <c r="E143" s="94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32"/>
      <c r="AU143" s="5"/>
    </row>
    <row r="144" spans="5:49" x14ac:dyDescent="0.2">
      <c r="E144" s="94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32"/>
      <c r="AU144" s="5"/>
    </row>
    <row r="145" spans="5:47" x14ac:dyDescent="0.2">
      <c r="E145" s="94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32"/>
      <c r="AU145" s="5"/>
    </row>
    <row r="146" spans="5:47" x14ac:dyDescent="0.2">
      <c r="E146" s="94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32"/>
      <c r="AU146" s="5"/>
    </row>
    <row r="147" spans="5:47" x14ac:dyDescent="0.2">
      <c r="E147" s="94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32"/>
      <c r="AU147" s="5"/>
    </row>
    <row r="148" spans="5:47" x14ac:dyDescent="0.2">
      <c r="E148" s="94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32"/>
      <c r="AU148" s="5"/>
    </row>
    <row r="149" spans="5:47" x14ac:dyDescent="0.2">
      <c r="E149" s="94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32"/>
      <c r="AU149" s="5"/>
    </row>
    <row r="150" spans="5:47" x14ac:dyDescent="0.2">
      <c r="E150" s="94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32"/>
      <c r="AU150" s="5"/>
    </row>
    <row r="151" spans="5:47" x14ac:dyDescent="0.2">
      <c r="E151" s="94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32"/>
      <c r="AU151" s="5"/>
    </row>
    <row r="152" spans="5:47" x14ac:dyDescent="0.2">
      <c r="E152" s="94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32"/>
      <c r="AU152" s="5"/>
    </row>
    <row r="153" spans="5:47" x14ac:dyDescent="0.2">
      <c r="E153" s="94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32"/>
      <c r="AU153" s="5"/>
    </row>
    <row r="154" spans="5:47" x14ac:dyDescent="0.2">
      <c r="E154" s="94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32"/>
      <c r="AU154" s="5"/>
    </row>
    <row r="155" spans="5:47" x14ac:dyDescent="0.2">
      <c r="E155" s="94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32"/>
      <c r="AU155" s="5"/>
    </row>
    <row r="156" spans="5:47" x14ac:dyDescent="0.2">
      <c r="E156" s="94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32"/>
      <c r="AU156" s="5"/>
    </row>
    <row r="157" spans="5:47" x14ac:dyDescent="0.2">
      <c r="E157" s="94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32"/>
      <c r="AU157" s="5"/>
    </row>
    <row r="158" spans="5:47" x14ac:dyDescent="0.2">
      <c r="E158" s="94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32"/>
      <c r="AU158" s="5"/>
    </row>
    <row r="159" spans="5:47" x14ac:dyDescent="0.2">
      <c r="E159" s="94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32"/>
      <c r="AU159" s="5"/>
    </row>
    <row r="160" spans="5:47" x14ac:dyDescent="0.2">
      <c r="E160" s="94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32"/>
      <c r="AU160" s="5"/>
    </row>
    <row r="161" spans="5:47" x14ac:dyDescent="0.2">
      <c r="E161" s="94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32"/>
      <c r="AU161" s="5"/>
    </row>
    <row r="162" spans="5:47" x14ac:dyDescent="0.2">
      <c r="E162" s="94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32"/>
      <c r="AU162" s="5"/>
    </row>
    <row r="163" spans="5:47" x14ac:dyDescent="0.2">
      <c r="E163" s="94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32"/>
      <c r="AU163" s="5"/>
    </row>
    <row r="164" spans="5:47" x14ac:dyDescent="0.2">
      <c r="E164" s="94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32"/>
      <c r="AU164" s="5"/>
    </row>
    <row r="165" spans="5:47" x14ac:dyDescent="0.2">
      <c r="E165" s="94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32"/>
      <c r="AU165" s="5"/>
    </row>
    <row r="166" spans="5:47" x14ac:dyDescent="0.2">
      <c r="E166" s="94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32"/>
      <c r="AU166" s="5"/>
    </row>
    <row r="167" spans="5:47" x14ac:dyDescent="0.2">
      <c r="E167" s="94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32"/>
      <c r="AU167" s="5"/>
    </row>
    <row r="168" spans="5:47" x14ac:dyDescent="0.2">
      <c r="E168" s="94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32"/>
      <c r="AU168" s="5"/>
    </row>
    <row r="169" spans="5:47" x14ac:dyDescent="0.2">
      <c r="E169" s="94"/>
      <c r="AT169" s="67"/>
      <c r="AU169" s="5"/>
    </row>
    <row r="170" spans="5:47" x14ac:dyDescent="0.2">
      <c r="E170" s="94"/>
      <c r="AT170" s="67"/>
      <c r="AU170" s="5"/>
    </row>
    <row r="171" spans="5:47" x14ac:dyDescent="0.2">
      <c r="E171" s="94"/>
      <c r="AT171" s="67"/>
      <c r="AU171" s="5"/>
    </row>
    <row r="172" spans="5:47" x14ac:dyDescent="0.2">
      <c r="E172" s="94"/>
      <c r="AT172" s="67"/>
      <c r="AU172" s="5"/>
    </row>
    <row r="173" spans="5:47" x14ac:dyDescent="0.2">
      <c r="E173" s="94"/>
      <c r="AT173" s="67"/>
      <c r="AU173" s="5"/>
    </row>
    <row r="174" spans="5:47" x14ac:dyDescent="0.2">
      <c r="E174" s="94"/>
      <c r="AT174" s="67"/>
      <c r="AU174" s="5"/>
    </row>
    <row r="175" spans="5:47" x14ac:dyDescent="0.2">
      <c r="E175" s="94"/>
      <c r="AT175" s="67"/>
      <c r="AU175" s="5"/>
    </row>
    <row r="176" spans="5:47" x14ac:dyDescent="0.2">
      <c r="E176" s="94"/>
      <c r="AT176" s="67"/>
      <c r="AU176" s="5"/>
    </row>
    <row r="177" spans="5:47" x14ac:dyDescent="0.2">
      <c r="E177" s="94"/>
      <c r="AT177" s="67"/>
      <c r="AU177" s="5"/>
    </row>
    <row r="178" spans="5:47" x14ac:dyDescent="0.2">
      <c r="E178" s="94"/>
      <c r="AT178" s="67"/>
      <c r="AU178" s="5"/>
    </row>
    <row r="179" spans="5:47" x14ac:dyDescent="0.2">
      <c r="E179" s="94"/>
      <c r="AT179" s="67"/>
      <c r="AU179" s="5"/>
    </row>
    <row r="180" spans="5:47" x14ac:dyDescent="0.2">
      <c r="E180" s="94"/>
      <c r="AT180" s="67"/>
      <c r="AU180" s="5"/>
    </row>
    <row r="181" spans="5:47" x14ac:dyDescent="0.2">
      <c r="E181" s="94"/>
      <c r="AT181" s="67"/>
      <c r="AU181" s="5"/>
    </row>
    <row r="182" spans="5:47" x14ac:dyDescent="0.2">
      <c r="E182" s="94"/>
      <c r="AT182" s="67"/>
      <c r="AU182" s="5"/>
    </row>
    <row r="183" spans="5:47" x14ac:dyDescent="0.2">
      <c r="E183" s="94"/>
      <c r="AT183" s="67"/>
      <c r="AU183" s="5"/>
    </row>
    <row r="184" spans="5:47" x14ac:dyDescent="0.2">
      <c r="E184" s="94"/>
      <c r="AT184" s="67"/>
      <c r="AU184" s="5"/>
    </row>
    <row r="185" spans="5:47" x14ac:dyDescent="0.2">
      <c r="E185" s="94"/>
      <c r="AT185" s="67"/>
      <c r="AU185" s="5"/>
    </row>
    <row r="186" spans="5:47" x14ac:dyDescent="0.2">
      <c r="E186" s="94"/>
      <c r="AT186" s="67"/>
      <c r="AU186" s="5"/>
    </row>
    <row r="187" spans="5:47" x14ac:dyDescent="0.2">
      <c r="E187" s="94"/>
      <c r="AT187" s="67"/>
      <c r="AU187" s="5"/>
    </row>
    <row r="188" spans="5:47" x14ac:dyDescent="0.2">
      <c r="E188" s="94"/>
      <c r="AT188" s="67"/>
      <c r="AU188" s="5"/>
    </row>
    <row r="189" spans="5:47" x14ac:dyDescent="0.2">
      <c r="E189" s="94"/>
      <c r="AT189" s="67"/>
      <c r="AU189" s="5"/>
    </row>
    <row r="190" spans="5:47" x14ac:dyDescent="0.2">
      <c r="E190" s="94"/>
      <c r="AT190" s="67"/>
      <c r="AU190" s="5"/>
    </row>
    <row r="191" spans="5:47" x14ac:dyDescent="0.2">
      <c r="E191" s="94"/>
      <c r="AT191" s="67"/>
      <c r="AU191" s="5"/>
    </row>
    <row r="192" spans="5:47" x14ac:dyDescent="0.2">
      <c r="E192" s="94"/>
      <c r="AT192" s="67"/>
      <c r="AU192" s="5"/>
    </row>
    <row r="193" spans="5:47" x14ac:dyDescent="0.2">
      <c r="E193" s="94"/>
      <c r="AT193" s="67"/>
      <c r="AU193" s="5"/>
    </row>
    <row r="194" spans="5:47" x14ac:dyDescent="0.2">
      <c r="E194" s="94"/>
      <c r="AT194" s="67"/>
      <c r="AU194" s="5"/>
    </row>
    <row r="195" spans="5:47" x14ac:dyDescent="0.2">
      <c r="E195" s="94"/>
      <c r="AT195" s="67"/>
      <c r="AU195" s="5"/>
    </row>
    <row r="196" spans="5:47" x14ac:dyDescent="0.2">
      <c r="E196" s="94"/>
      <c r="AT196" s="67"/>
      <c r="AU196" s="5"/>
    </row>
    <row r="197" spans="5:47" x14ac:dyDescent="0.2">
      <c r="E197" s="94"/>
      <c r="AT197" s="67"/>
      <c r="AU197" s="5"/>
    </row>
    <row r="198" spans="5:47" x14ac:dyDescent="0.2">
      <c r="E198" s="94"/>
      <c r="AT198" s="67"/>
      <c r="AU198" s="5"/>
    </row>
    <row r="199" spans="5:47" x14ac:dyDescent="0.2">
      <c r="E199" s="94"/>
      <c r="AT199" s="67"/>
      <c r="AU199" s="5"/>
    </row>
    <row r="200" spans="5:47" x14ac:dyDescent="0.2">
      <c r="E200" s="94"/>
      <c r="AT200" s="67"/>
      <c r="AU200" s="5"/>
    </row>
    <row r="201" spans="5:47" x14ac:dyDescent="0.2">
      <c r="E201" s="94"/>
      <c r="AT201" s="67"/>
      <c r="AU201" s="5"/>
    </row>
    <row r="202" spans="5:47" x14ac:dyDescent="0.2">
      <c r="E202" s="94"/>
      <c r="AT202" s="67"/>
      <c r="AU202" s="5"/>
    </row>
    <row r="203" spans="5:47" x14ac:dyDescent="0.2">
      <c r="E203" s="94"/>
      <c r="AT203" s="67"/>
      <c r="AU203" s="5"/>
    </row>
    <row r="204" spans="5:47" x14ac:dyDescent="0.2">
      <c r="E204" s="94"/>
      <c r="AT204" s="67"/>
      <c r="AU204" s="5"/>
    </row>
    <row r="205" spans="5:47" x14ac:dyDescent="0.2">
      <c r="E205" s="94"/>
      <c r="AT205" s="67"/>
      <c r="AU205" s="5"/>
    </row>
    <row r="206" spans="5:47" x14ac:dyDescent="0.2">
      <c r="E206" s="94"/>
      <c r="AT206" s="67"/>
      <c r="AU206" s="5"/>
    </row>
    <row r="207" spans="5:47" x14ac:dyDescent="0.2">
      <c r="E207" s="94"/>
      <c r="AT207" s="67"/>
      <c r="AU207" s="5"/>
    </row>
    <row r="208" spans="5:47" x14ac:dyDescent="0.2">
      <c r="E208" s="57"/>
      <c r="AT208" s="67"/>
      <c r="AU208" s="5"/>
    </row>
    <row r="209" spans="5:47" x14ac:dyDescent="0.2">
      <c r="E209" s="57"/>
      <c r="AT209" s="67"/>
      <c r="AU209" s="5"/>
    </row>
    <row r="210" spans="5:47" x14ac:dyDescent="0.2">
      <c r="E210" s="57"/>
      <c r="AT210" s="67"/>
      <c r="AU210" s="5"/>
    </row>
    <row r="211" spans="5:47" x14ac:dyDescent="0.2">
      <c r="E211" s="57"/>
      <c r="AT211" s="67"/>
      <c r="AU211" s="5"/>
    </row>
    <row r="212" spans="5:47" x14ac:dyDescent="0.2">
      <c r="E212" s="57"/>
      <c r="AT212" s="67"/>
      <c r="AU212" s="5"/>
    </row>
    <row r="213" spans="5:47" x14ac:dyDescent="0.2">
      <c r="E213" s="57"/>
      <c r="AT213" s="67"/>
      <c r="AU213" s="5"/>
    </row>
    <row r="214" spans="5:47" x14ac:dyDescent="0.2">
      <c r="E214" s="57"/>
      <c r="AT214" s="67"/>
      <c r="AU214" s="5"/>
    </row>
    <row r="215" spans="5:47" x14ac:dyDescent="0.2">
      <c r="E215" s="57"/>
      <c r="AT215" s="67"/>
      <c r="AU215" s="5"/>
    </row>
    <row r="216" spans="5:47" x14ac:dyDescent="0.2">
      <c r="E216" s="57"/>
      <c r="AT216" s="67"/>
      <c r="AU216" s="5"/>
    </row>
    <row r="217" spans="5:47" x14ac:dyDescent="0.2">
      <c r="E217" s="57"/>
      <c r="AT217" s="67"/>
      <c r="AU217" s="5"/>
    </row>
    <row r="218" spans="5:47" x14ac:dyDescent="0.2">
      <c r="E218" s="57"/>
      <c r="AT218" s="67"/>
      <c r="AU218" s="5"/>
    </row>
    <row r="219" spans="5:47" x14ac:dyDescent="0.2">
      <c r="E219" s="57"/>
      <c r="AT219" s="67"/>
      <c r="AU219" s="5"/>
    </row>
    <row r="220" spans="5:47" x14ac:dyDescent="0.2">
      <c r="E220" s="57"/>
      <c r="AT220" s="67"/>
      <c r="AU220" s="5"/>
    </row>
    <row r="221" spans="5:47" x14ac:dyDescent="0.2">
      <c r="E221" s="57"/>
      <c r="AT221" s="67"/>
      <c r="AU221" s="5"/>
    </row>
    <row r="222" spans="5:47" x14ac:dyDescent="0.2">
      <c r="E222" s="57"/>
      <c r="AT222" s="67"/>
      <c r="AU222" s="5"/>
    </row>
    <row r="223" spans="5:47" x14ac:dyDescent="0.2">
      <c r="E223" s="57"/>
      <c r="AT223" s="67"/>
      <c r="AU223" s="5"/>
    </row>
    <row r="224" spans="5:47" x14ac:dyDescent="0.2">
      <c r="E224" s="57"/>
      <c r="AT224" s="67"/>
      <c r="AU224" s="5"/>
    </row>
    <row r="225" spans="5:47" x14ac:dyDescent="0.2">
      <c r="E225" s="57"/>
      <c r="AT225" s="67"/>
      <c r="AU225" s="5"/>
    </row>
    <row r="226" spans="5:47" x14ac:dyDescent="0.2">
      <c r="E226" s="57"/>
      <c r="AT226" s="67"/>
      <c r="AU226" s="5"/>
    </row>
    <row r="227" spans="5:47" x14ac:dyDescent="0.2">
      <c r="E227" s="57"/>
      <c r="AT227" s="67"/>
      <c r="AU227" s="5"/>
    </row>
    <row r="228" spans="5:47" x14ac:dyDescent="0.2">
      <c r="E228" s="57"/>
      <c r="AT228" s="67"/>
      <c r="AU228" s="5"/>
    </row>
    <row r="229" spans="5:47" x14ac:dyDescent="0.2">
      <c r="E229" s="57"/>
      <c r="AU229" s="5"/>
    </row>
    <row r="230" spans="5:47" x14ac:dyDescent="0.2">
      <c r="E230" s="57"/>
      <c r="AU230" s="5"/>
    </row>
    <row r="231" spans="5:47" x14ac:dyDescent="0.2">
      <c r="E231" s="57"/>
      <c r="AU231" s="5"/>
    </row>
    <row r="232" spans="5:47" x14ac:dyDescent="0.2">
      <c r="E232" s="57"/>
      <c r="AU232" s="5"/>
    </row>
    <row r="233" spans="5:47" x14ac:dyDescent="0.2">
      <c r="E233" s="57"/>
      <c r="AU233" s="5"/>
    </row>
    <row r="234" spans="5:47" x14ac:dyDescent="0.2">
      <c r="E234" s="57"/>
      <c r="AU234" s="5"/>
    </row>
    <row r="235" spans="5:47" x14ac:dyDescent="0.2">
      <c r="E235" s="57"/>
      <c r="AU235" s="5"/>
    </row>
    <row r="236" spans="5:47" x14ac:dyDescent="0.2">
      <c r="E236" s="57"/>
      <c r="AU236" s="5"/>
    </row>
    <row r="237" spans="5:47" x14ac:dyDescent="0.2">
      <c r="E237" s="57"/>
      <c r="AU237" s="5"/>
    </row>
    <row r="238" spans="5:47" x14ac:dyDescent="0.2">
      <c r="E238" s="57"/>
      <c r="AU238" s="5"/>
    </row>
    <row r="239" spans="5:47" x14ac:dyDescent="0.2">
      <c r="E239" s="57"/>
      <c r="AU239" s="5"/>
    </row>
    <row r="240" spans="5:47" x14ac:dyDescent="0.2">
      <c r="E240" s="57"/>
      <c r="AU240" s="5"/>
    </row>
    <row r="241" spans="5:47" x14ac:dyDescent="0.2">
      <c r="E241" s="57"/>
      <c r="AU241" s="5"/>
    </row>
    <row r="242" spans="5:47" x14ac:dyDescent="0.2">
      <c r="E242" s="57"/>
      <c r="AU242" s="5"/>
    </row>
    <row r="243" spans="5:47" x14ac:dyDescent="0.2">
      <c r="E243" s="57"/>
      <c r="AU243" s="5"/>
    </row>
    <row r="244" spans="5:47" x14ac:dyDescent="0.2">
      <c r="E244" s="57"/>
      <c r="AU244" s="5"/>
    </row>
    <row r="245" spans="5:47" x14ac:dyDescent="0.2">
      <c r="E245" s="57"/>
      <c r="AU245" s="5"/>
    </row>
    <row r="246" spans="5:47" x14ac:dyDescent="0.2">
      <c r="E246" s="57"/>
      <c r="AU246" s="5"/>
    </row>
    <row r="247" spans="5:47" x14ac:dyDescent="0.2">
      <c r="E247" s="57"/>
      <c r="AU247" s="5"/>
    </row>
    <row r="248" spans="5:47" x14ac:dyDescent="0.2">
      <c r="E248" s="57"/>
      <c r="AU248" s="5"/>
    </row>
    <row r="249" spans="5:47" x14ac:dyDescent="0.2">
      <c r="E249" s="57"/>
      <c r="AU249" s="5"/>
    </row>
    <row r="250" spans="5:47" x14ac:dyDescent="0.2">
      <c r="E250" s="57"/>
      <c r="AU250" s="5"/>
    </row>
    <row r="251" spans="5:47" x14ac:dyDescent="0.2">
      <c r="E251" s="57"/>
      <c r="AU251" s="5"/>
    </row>
    <row r="252" spans="5:47" x14ac:dyDescent="0.2">
      <c r="E252" s="57"/>
      <c r="AU252" s="5"/>
    </row>
    <row r="253" spans="5:47" x14ac:dyDescent="0.2">
      <c r="E253" s="57"/>
      <c r="AU253" s="5"/>
    </row>
    <row r="254" spans="5:47" x14ac:dyDescent="0.2">
      <c r="E254" s="57"/>
      <c r="AU254" s="5"/>
    </row>
    <row r="255" spans="5:47" x14ac:dyDescent="0.2">
      <c r="E255" s="57"/>
      <c r="AU255" s="5"/>
    </row>
    <row r="256" spans="5:47" x14ac:dyDescent="0.2">
      <c r="E256" s="57"/>
      <c r="AU256" s="5"/>
    </row>
    <row r="257" spans="5:47" x14ac:dyDescent="0.2">
      <c r="E257" s="57"/>
      <c r="AU257" s="5"/>
    </row>
    <row r="258" spans="5:47" x14ac:dyDescent="0.2">
      <c r="E258" s="57"/>
      <c r="AU258" s="5"/>
    </row>
    <row r="259" spans="5:47" x14ac:dyDescent="0.2">
      <c r="E259" s="57"/>
      <c r="AU259" s="5"/>
    </row>
    <row r="260" spans="5:47" x14ac:dyDescent="0.2">
      <c r="E260" s="57"/>
      <c r="AU260" s="5"/>
    </row>
    <row r="261" spans="5:47" x14ac:dyDescent="0.2">
      <c r="E261" s="57"/>
      <c r="AU261" s="5"/>
    </row>
    <row r="262" spans="5:47" x14ac:dyDescent="0.2">
      <c r="E262" s="57"/>
      <c r="AU262" s="5"/>
    </row>
    <row r="263" spans="5:47" x14ac:dyDescent="0.2">
      <c r="E263" s="57"/>
      <c r="AU263" s="5"/>
    </row>
    <row r="264" spans="5:47" x14ac:dyDescent="0.2">
      <c r="E264" s="57"/>
      <c r="AU264" s="5"/>
    </row>
    <row r="265" spans="5:47" x14ac:dyDescent="0.2">
      <c r="E265" s="57"/>
      <c r="AU265" s="5"/>
    </row>
    <row r="266" spans="5:47" x14ac:dyDescent="0.2">
      <c r="E266" s="57"/>
      <c r="AU266" s="5"/>
    </row>
    <row r="267" spans="5:47" x14ac:dyDescent="0.2">
      <c r="E267" s="57"/>
      <c r="AU267" s="5"/>
    </row>
    <row r="268" spans="5:47" x14ac:dyDescent="0.2">
      <c r="E268" s="57"/>
      <c r="AU268" s="5"/>
    </row>
    <row r="269" spans="5:47" x14ac:dyDescent="0.2">
      <c r="E269" s="57"/>
      <c r="AU269" s="5"/>
    </row>
    <row r="270" spans="5:47" x14ac:dyDescent="0.2">
      <c r="E270" s="57"/>
      <c r="AU270" s="5"/>
    </row>
    <row r="271" spans="5:47" x14ac:dyDescent="0.2">
      <c r="E271" s="57"/>
      <c r="AU271" s="5"/>
    </row>
    <row r="272" spans="5:47" x14ac:dyDescent="0.2">
      <c r="E272" s="57"/>
      <c r="AU272" s="5"/>
    </row>
    <row r="273" spans="5:47" x14ac:dyDescent="0.2">
      <c r="E273" s="57"/>
      <c r="AU273" s="5"/>
    </row>
    <row r="274" spans="5:47" x14ac:dyDescent="0.2">
      <c r="E274" s="57"/>
      <c r="AU274" s="5"/>
    </row>
    <row r="275" spans="5:47" x14ac:dyDescent="0.2">
      <c r="E275" s="57"/>
      <c r="AU275" s="5"/>
    </row>
    <row r="276" spans="5:47" x14ac:dyDescent="0.2">
      <c r="E276" s="57"/>
      <c r="AU276" s="5"/>
    </row>
    <row r="277" spans="5:47" x14ac:dyDescent="0.2">
      <c r="E277" s="57"/>
      <c r="AU277" s="5"/>
    </row>
    <row r="278" spans="5:47" x14ac:dyDescent="0.2">
      <c r="E278" s="57"/>
      <c r="AU278" s="5"/>
    </row>
    <row r="279" spans="5:47" x14ac:dyDescent="0.2">
      <c r="E279" s="57"/>
      <c r="AU279" s="5"/>
    </row>
    <row r="280" spans="5:47" x14ac:dyDescent="0.2">
      <c r="E280" s="57"/>
      <c r="AU280" s="5"/>
    </row>
    <row r="281" spans="5:47" x14ac:dyDescent="0.2">
      <c r="E281" s="57"/>
      <c r="AU281" s="5"/>
    </row>
    <row r="282" spans="5:47" x14ac:dyDescent="0.2">
      <c r="E282" s="57"/>
      <c r="AU282" s="5"/>
    </row>
    <row r="283" spans="5:47" x14ac:dyDescent="0.2">
      <c r="E283" s="57"/>
      <c r="AU283" s="5"/>
    </row>
    <row r="284" spans="5:47" x14ac:dyDescent="0.2">
      <c r="E284" s="57"/>
      <c r="AU284" s="5"/>
    </row>
    <row r="285" spans="5:47" x14ac:dyDescent="0.2">
      <c r="E285" s="57"/>
      <c r="AU285" s="5"/>
    </row>
    <row r="286" spans="5:47" x14ac:dyDescent="0.2">
      <c r="E286" s="57"/>
      <c r="AU286" s="5"/>
    </row>
    <row r="287" spans="5:47" x14ac:dyDescent="0.2">
      <c r="E287" s="57"/>
      <c r="AU287" s="5"/>
    </row>
    <row r="288" spans="5:47" x14ac:dyDescent="0.2">
      <c r="E288" s="57"/>
      <c r="AU288" s="5"/>
    </row>
    <row r="289" spans="5:47" x14ac:dyDescent="0.2">
      <c r="E289" s="57"/>
      <c r="AU289" s="5"/>
    </row>
    <row r="290" spans="5:47" x14ac:dyDescent="0.2">
      <c r="E290" s="57"/>
      <c r="AU290" s="5"/>
    </row>
    <row r="291" spans="5:47" x14ac:dyDescent="0.2">
      <c r="E291" s="57"/>
      <c r="AU291" s="5"/>
    </row>
    <row r="292" spans="5:47" x14ac:dyDescent="0.2">
      <c r="E292" s="57"/>
      <c r="AU292" s="5"/>
    </row>
    <row r="293" spans="5:47" x14ac:dyDescent="0.2">
      <c r="E293" s="57"/>
      <c r="AU293" s="5"/>
    </row>
    <row r="294" spans="5:47" x14ac:dyDescent="0.2">
      <c r="E294" s="57"/>
      <c r="AU294" s="5"/>
    </row>
    <row r="295" spans="5:47" x14ac:dyDescent="0.2">
      <c r="E295" s="57"/>
      <c r="AU295" s="5"/>
    </row>
    <row r="296" spans="5:47" x14ac:dyDescent="0.2">
      <c r="E296" s="57"/>
      <c r="AU296" s="5"/>
    </row>
    <row r="297" spans="5:47" x14ac:dyDescent="0.2">
      <c r="E297" s="57"/>
      <c r="AU297" s="5"/>
    </row>
    <row r="298" spans="5:47" x14ac:dyDescent="0.2">
      <c r="E298" s="57"/>
      <c r="AU298" s="5"/>
    </row>
    <row r="299" spans="5:47" x14ac:dyDescent="0.2">
      <c r="E299" s="57"/>
      <c r="AU299" s="5"/>
    </row>
    <row r="300" spans="5:47" x14ac:dyDescent="0.2">
      <c r="E300" s="57"/>
      <c r="AU300" s="5"/>
    </row>
    <row r="301" spans="5:47" x14ac:dyDescent="0.2">
      <c r="E301" s="57"/>
      <c r="AU301" s="5"/>
    </row>
    <row r="302" spans="5:47" x14ac:dyDescent="0.2">
      <c r="E302" s="57"/>
      <c r="AU302" s="5"/>
    </row>
    <row r="303" spans="5:47" x14ac:dyDescent="0.2">
      <c r="E303" s="57"/>
      <c r="AU303" s="5"/>
    </row>
    <row r="304" spans="5:47" x14ac:dyDescent="0.2">
      <c r="E304" s="57"/>
      <c r="AU304" s="5"/>
    </row>
    <row r="305" spans="5:47" x14ac:dyDescent="0.2">
      <c r="E305" s="57"/>
      <c r="AU305" s="5"/>
    </row>
    <row r="306" spans="5:47" x14ac:dyDescent="0.2">
      <c r="E306" s="57"/>
      <c r="AU306" s="5"/>
    </row>
    <row r="307" spans="5:47" x14ac:dyDescent="0.2">
      <c r="E307" s="57"/>
      <c r="AU307" s="5"/>
    </row>
    <row r="308" spans="5:47" x14ac:dyDescent="0.2">
      <c r="E308" s="57"/>
      <c r="AU308" s="5"/>
    </row>
    <row r="309" spans="5:47" x14ac:dyDescent="0.2">
      <c r="E309" s="57"/>
      <c r="AU309" s="5"/>
    </row>
    <row r="310" spans="5:47" x14ac:dyDescent="0.2">
      <c r="E310" s="57"/>
      <c r="AU310" s="5"/>
    </row>
    <row r="311" spans="5:47" x14ac:dyDescent="0.2">
      <c r="E311" s="57"/>
      <c r="AU311" s="5"/>
    </row>
    <row r="312" spans="5:47" x14ac:dyDescent="0.2">
      <c r="E312" s="57"/>
      <c r="AU312" s="5"/>
    </row>
    <row r="313" spans="5:47" x14ac:dyDescent="0.2">
      <c r="E313" s="57"/>
      <c r="AU313" s="5"/>
    </row>
    <row r="314" spans="5:47" x14ac:dyDescent="0.2">
      <c r="E314" s="57"/>
      <c r="AU314" s="5"/>
    </row>
    <row r="315" spans="5:47" x14ac:dyDescent="0.2">
      <c r="E315" s="57"/>
      <c r="AU315" s="5"/>
    </row>
    <row r="316" spans="5:47" x14ac:dyDescent="0.2">
      <c r="E316" s="57"/>
      <c r="AU316" s="5"/>
    </row>
    <row r="317" spans="5:47" x14ac:dyDescent="0.2">
      <c r="E317" s="57"/>
      <c r="AU317" s="5"/>
    </row>
    <row r="318" spans="5:47" x14ac:dyDescent="0.2">
      <c r="E318" s="57"/>
      <c r="AU318" s="5"/>
    </row>
    <row r="319" spans="5:47" x14ac:dyDescent="0.2">
      <c r="E319" s="57"/>
      <c r="AU319" s="5"/>
    </row>
    <row r="320" spans="5:47" x14ac:dyDescent="0.2">
      <c r="E320" s="57"/>
      <c r="AU320" s="5"/>
    </row>
    <row r="321" spans="5:47" x14ac:dyDescent="0.2">
      <c r="E321" s="57"/>
      <c r="AU321" s="5"/>
    </row>
    <row r="322" spans="5:47" x14ac:dyDescent="0.2">
      <c r="E322" s="57"/>
      <c r="AU322" s="5"/>
    </row>
    <row r="323" spans="5:47" x14ac:dyDescent="0.2">
      <c r="E323" s="57"/>
      <c r="AU323" s="5"/>
    </row>
    <row r="324" spans="5:47" x14ac:dyDescent="0.2">
      <c r="E324" s="57"/>
      <c r="AU324" s="5"/>
    </row>
    <row r="325" spans="5:47" x14ac:dyDescent="0.2">
      <c r="E325" s="57"/>
      <c r="AU325" s="5"/>
    </row>
    <row r="326" spans="5:47" x14ac:dyDescent="0.2">
      <c r="E326" s="57"/>
      <c r="AU326" s="5"/>
    </row>
    <row r="327" spans="5:47" x14ac:dyDescent="0.2">
      <c r="E327" s="57"/>
      <c r="AU327" s="5"/>
    </row>
    <row r="328" spans="5:47" x14ac:dyDescent="0.2">
      <c r="E328" s="57"/>
      <c r="AU328" s="5"/>
    </row>
    <row r="329" spans="5:47" x14ac:dyDescent="0.2">
      <c r="E329" s="57"/>
      <c r="AU329" s="5"/>
    </row>
    <row r="330" spans="5:47" x14ac:dyDescent="0.2">
      <c r="E330" s="57"/>
      <c r="AU330" s="5"/>
    </row>
    <row r="331" spans="5:47" x14ac:dyDescent="0.2">
      <c r="E331" s="57"/>
      <c r="AU331" s="5"/>
    </row>
    <row r="332" spans="5:47" x14ac:dyDescent="0.2">
      <c r="E332" s="57"/>
      <c r="AU332" s="5"/>
    </row>
    <row r="333" spans="5:47" x14ac:dyDescent="0.2">
      <c r="E333" s="57"/>
      <c r="AU333" s="5"/>
    </row>
    <row r="334" spans="5:47" x14ac:dyDescent="0.2">
      <c r="E334" s="57"/>
      <c r="AU334" s="5"/>
    </row>
    <row r="335" spans="5:47" x14ac:dyDescent="0.2">
      <c r="E335" s="57"/>
      <c r="AU335" s="5"/>
    </row>
    <row r="336" spans="5:47" x14ac:dyDescent="0.2">
      <c r="E336" s="57"/>
      <c r="AU336" s="5"/>
    </row>
    <row r="337" spans="5:47" x14ac:dyDescent="0.2">
      <c r="E337" s="57"/>
      <c r="AU337" s="5"/>
    </row>
    <row r="338" spans="5:47" x14ac:dyDescent="0.2">
      <c r="E338" s="57"/>
      <c r="AU338" s="5"/>
    </row>
    <row r="339" spans="5:47" x14ac:dyDescent="0.2">
      <c r="E339" s="57"/>
      <c r="AU339" s="5"/>
    </row>
    <row r="340" spans="5:47" x14ac:dyDescent="0.2">
      <c r="E340" s="57"/>
      <c r="AU340" s="5"/>
    </row>
    <row r="341" spans="5:47" x14ac:dyDescent="0.2">
      <c r="E341" s="57"/>
      <c r="AU341" s="5"/>
    </row>
    <row r="342" spans="5:47" x14ac:dyDescent="0.2">
      <c r="E342" s="57"/>
      <c r="AU342" s="5"/>
    </row>
    <row r="343" spans="5:47" x14ac:dyDescent="0.2">
      <c r="E343" s="57"/>
      <c r="AU343" s="5"/>
    </row>
    <row r="344" spans="5:47" x14ac:dyDescent="0.2">
      <c r="E344" s="57"/>
      <c r="AU344" s="5"/>
    </row>
    <row r="345" spans="5:47" x14ac:dyDescent="0.2">
      <c r="E345" s="57"/>
      <c r="AU345" s="5"/>
    </row>
    <row r="346" spans="5:47" x14ac:dyDescent="0.2">
      <c r="E346" s="57"/>
      <c r="AU346" s="5"/>
    </row>
    <row r="347" spans="5:47" x14ac:dyDescent="0.2">
      <c r="E347" s="57"/>
      <c r="AU347" s="5"/>
    </row>
    <row r="348" spans="5:47" x14ac:dyDescent="0.2">
      <c r="E348" s="57"/>
      <c r="AU348" s="5"/>
    </row>
    <row r="349" spans="5:47" x14ac:dyDescent="0.2">
      <c r="E349" s="57"/>
      <c r="AU349" s="5"/>
    </row>
    <row r="350" spans="5:47" x14ac:dyDescent="0.2">
      <c r="E350" s="57"/>
      <c r="AU350" s="5"/>
    </row>
    <row r="351" spans="5:47" x14ac:dyDescent="0.2">
      <c r="E351" s="57"/>
      <c r="AU351" s="5"/>
    </row>
    <row r="352" spans="5:47" x14ac:dyDescent="0.2">
      <c r="E352" s="57"/>
      <c r="AU352" s="5"/>
    </row>
    <row r="353" spans="5:47" x14ac:dyDescent="0.2">
      <c r="E353" s="57"/>
      <c r="AU353" s="5"/>
    </row>
    <row r="354" spans="5:47" x14ac:dyDescent="0.2">
      <c r="E354" s="57"/>
      <c r="AU354" s="5"/>
    </row>
    <row r="355" spans="5:47" x14ac:dyDescent="0.2">
      <c r="E355" s="57"/>
      <c r="AU355" s="5"/>
    </row>
    <row r="356" spans="5:47" x14ac:dyDescent="0.2">
      <c r="E356" s="57"/>
      <c r="AU356" s="5"/>
    </row>
    <row r="357" spans="5:47" x14ac:dyDescent="0.2">
      <c r="E357" s="57"/>
      <c r="AU357" s="5"/>
    </row>
    <row r="358" spans="5:47" x14ac:dyDescent="0.2">
      <c r="E358" s="57"/>
      <c r="AU358" s="5"/>
    </row>
    <row r="359" spans="5:47" x14ac:dyDescent="0.2">
      <c r="E359" s="57"/>
      <c r="AU359" s="5"/>
    </row>
    <row r="360" spans="5:47" x14ac:dyDescent="0.2">
      <c r="E360" s="57"/>
      <c r="AU360" s="5"/>
    </row>
    <row r="361" spans="5:47" x14ac:dyDescent="0.2">
      <c r="E361" s="57"/>
      <c r="AU361" s="5"/>
    </row>
    <row r="362" spans="5:47" x14ac:dyDescent="0.2">
      <c r="E362" s="57"/>
      <c r="AU362" s="5"/>
    </row>
    <row r="363" spans="5:47" x14ac:dyDescent="0.2">
      <c r="E363" s="57"/>
      <c r="AU363" s="5"/>
    </row>
    <row r="364" spans="5:47" x14ac:dyDescent="0.2">
      <c r="E364" s="57"/>
      <c r="AU364" s="5"/>
    </row>
    <row r="365" spans="5:47" x14ac:dyDescent="0.2">
      <c r="E365" s="57"/>
      <c r="AU365" s="5"/>
    </row>
    <row r="366" spans="5:47" x14ac:dyDescent="0.2">
      <c r="E366" s="57"/>
      <c r="AU366" s="5"/>
    </row>
    <row r="367" spans="5:47" x14ac:dyDescent="0.2">
      <c r="E367" s="57"/>
      <c r="AU367" s="5"/>
    </row>
    <row r="368" spans="5:47" x14ac:dyDescent="0.2">
      <c r="E368" s="57"/>
      <c r="AU368" s="5"/>
    </row>
    <row r="369" spans="5:47" x14ac:dyDescent="0.2">
      <c r="E369" s="57"/>
      <c r="AU369" s="5"/>
    </row>
    <row r="370" spans="5:47" x14ac:dyDescent="0.2">
      <c r="E370" s="57"/>
      <c r="AU370" s="5"/>
    </row>
    <row r="371" spans="5:47" x14ac:dyDescent="0.2">
      <c r="E371" s="57"/>
      <c r="AU371" s="5"/>
    </row>
    <row r="372" spans="5:47" x14ac:dyDescent="0.2">
      <c r="E372" s="57"/>
      <c r="AU372" s="5"/>
    </row>
    <row r="373" spans="5:47" x14ac:dyDescent="0.2">
      <c r="E373" s="57"/>
      <c r="AU373" s="5"/>
    </row>
    <row r="374" spans="5:47" x14ac:dyDescent="0.2">
      <c r="E374" s="57"/>
      <c r="AU374" s="5"/>
    </row>
    <row r="375" spans="5:47" x14ac:dyDescent="0.2">
      <c r="E375" s="57"/>
      <c r="AU375" s="5"/>
    </row>
    <row r="376" spans="5:47" x14ac:dyDescent="0.2">
      <c r="E376" s="57"/>
      <c r="AU376" s="5"/>
    </row>
    <row r="377" spans="5:47" x14ac:dyDescent="0.2">
      <c r="E377" s="57"/>
      <c r="AU377" s="5"/>
    </row>
    <row r="378" spans="5:47" x14ac:dyDescent="0.2">
      <c r="E378" s="57"/>
      <c r="AU378" s="5"/>
    </row>
    <row r="379" spans="5:47" x14ac:dyDescent="0.2">
      <c r="E379" s="57"/>
      <c r="AU379" s="5"/>
    </row>
    <row r="380" spans="5:47" x14ac:dyDescent="0.2">
      <c r="E380" s="57"/>
      <c r="AU380" s="5"/>
    </row>
    <row r="381" spans="5:47" x14ac:dyDescent="0.2">
      <c r="E381" s="57"/>
      <c r="AU381" s="5"/>
    </row>
    <row r="382" spans="5:47" x14ac:dyDescent="0.2">
      <c r="E382" s="57"/>
      <c r="AU382" s="5"/>
    </row>
    <row r="383" spans="5:47" x14ac:dyDescent="0.2">
      <c r="E383" s="57"/>
      <c r="AU383" s="5"/>
    </row>
    <row r="384" spans="5:47" x14ac:dyDescent="0.2">
      <c r="E384" s="57"/>
      <c r="AU384" s="5"/>
    </row>
    <row r="385" spans="5:47" x14ac:dyDescent="0.2">
      <c r="E385" s="57"/>
      <c r="AU385" s="5"/>
    </row>
    <row r="386" spans="5:47" x14ac:dyDescent="0.2">
      <c r="E386" s="57"/>
      <c r="AU386" s="5"/>
    </row>
    <row r="387" spans="5:47" x14ac:dyDescent="0.2">
      <c r="E387" s="57"/>
      <c r="AU387" s="5"/>
    </row>
    <row r="388" spans="5:47" x14ac:dyDescent="0.2">
      <c r="E388" s="57"/>
      <c r="AU388" s="5"/>
    </row>
    <row r="389" spans="5:47" x14ac:dyDescent="0.2">
      <c r="E389" s="57"/>
      <c r="AU389" s="5"/>
    </row>
    <row r="390" spans="5:47" x14ac:dyDescent="0.2">
      <c r="E390" s="57"/>
      <c r="AU390" s="5"/>
    </row>
    <row r="391" spans="5:47" x14ac:dyDescent="0.2">
      <c r="E391" s="57"/>
      <c r="AU391" s="5"/>
    </row>
    <row r="392" spans="5:47" x14ac:dyDescent="0.2">
      <c r="E392" s="57"/>
      <c r="AU392" s="5"/>
    </row>
    <row r="393" spans="5:47" x14ac:dyDescent="0.2">
      <c r="E393" s="57"/>
      <c r="AU393" s="5"/>
    </row>
    <row r="394" spans="5:47" x14ac:dyDescent="0.2">
      <c r="E394" s="57"/>
      <c r="AU394" s="5"/>
    </row>
    <row r="395" spans="5:47" x14ac:dyDescent="0.2">
      <c r="E395" s="57"/>
      <c r="AU395" s="5"/>
    </row>
    <row r="396" spans="5:47" x14ac:dyDescent="0.2">
      <c r="E396" s="57"/>
      <c r="AU396" s="5"/>
    </row>
    <row r="397" spans="5:47" x14ac:dyDescent="0.2">
      <c r="E397" s="57"/>
      <c r="AU397" s="5"/>
    </row>
    <row r="398" spans="5:47" x14ac:dyDescent="0.2">
      <c r="E398" s="57"/>
      <c r="AU398" s="5"/>
    </row>
    <row r="399" spans="5:47" x14ac:dyDescent="0.2">
      <c r="E399" s="57"/>
      <c r="AU399" s="5"/>
    </row>
    <row r="400" spans="5:47" x14ac:dyDescent="0.2">
      <c r="E400" s="57"/>
      <c r="AU400" s="5"/>
    </row>
    <row r="401" spans="5:47" x14ac:dyDescent="0.2">
      <c r="E401" s="57"/>
      <c r="AU401" s="5"/>
    </row>
    <row r="402" spans="5:47" x14ac:dyDescent="0.2">
      <c r="E402" s="57"/>
      <c r="AU402" s="5"/>
    </row>
    <row r="403" spans="5:47" x14ac:dyDescent="0.2">
      <c r="E403" s="57"/>
      <c r="AU403" s="5"/>
    </row>
    <row r="404" spans="5:47" x14ac:dyDescent="0.2">
      <c r="E404" s="57"/>
      <c r="AU404" s="5"/>
    </row>
    <row r="405" spans="5:47" x14ac:dyDescent="0.2">
      <c r="E405" s="57"/>
      <c r="AU405" s="5"/>
    </row>
    <row r="406" spans="5:47" x14ac:dyDescent="0.2">
      <c r="E406" s="57"/>
      <c r="AU406" s="5"/>
    </row>
    <row r="407" spans="5:47" x14ac:dyDescent="0.2">
      <c r="E407" s="57"/>
      <c r="AU407" s="5"/>
    </row>
    <row r="408" spans="5:47" x14ac:dyDescent="0.2">
      <c r="E408" s="57"/>
      <c r="AU408" s="5"/>
    </row>
    <row r="409" spans="5:47" x14ac:dyDescent="0.2">
      <c r="E409" s="57"/>
      <c r="AU409" s="5"/>
    </row>
    <row r="410" spans="5:47" x14ac:dyDescent="0.2">
      <c r="E410" s="57"/>
      <c r="AU410" s="5"/>
    </row>
    <row r="411" spans="5:47" x14ac:dyDescent="0.2">
      <c r="E411" s="57"/>
      <c r="AU411" s="5"/>
    </row>
    <row r="412" spans="5:47" x14ac:dyDescent="0.2">
      <c r="E412" s="57"/>
      <c r="AU412" s="5"/>
    </row>
    <row r="413" spans="5:47" x14ac:dyDescent="0.2">
      <c r="E413" s="57"/>
      <c r="AU413" s="5"/>
    </row>
    <row r="414" spans="5:47" x14ac:dyDescent="0.2">
      <c r="E414" s="57"/>
      <c r="AU414" s="5"/>
    </row>
    <row r="415" spans="5:47" x14ac:dyDescent="0.2">
      <c r="E415" s="57"/>
      <c r="AU415" s="5"/>
    </row>
    <row r="416" spans="5:47" x14ac:dyDescent="0.2">
      <c r="E416" s="57"/>
      <c r="AU416" s="5"/>
    </row>
    <row r="417" spans="5:47" x14ac:dyDescent="0.2">
      <c r="E417" s="57"/>
      <c r="AU417" s="5"/>
    </row>
    <row r="418" spans="5:47" x14ac:dyDescent="0.2">
      <c r="E418" s="57"/>
      <c r="AU418" s="5"/>
    </row>
    <row r="419" spans="5:47" x14ac:dyDescent="0.2">
      <c r="E419" s="57"/>
      <c r="AU419" s="5"/>
    </row>
    <row r="420" spans="5:47" x14ac:dyDescent="0.2">
      <c r="E420" s="57"/>
      <c r="AU420" s="5"/>
    </row>
    <row r="421" spans="5:47" x14ac:dyDescent="0.2">
      <c r="E421" s="57"/>
      <c r="AU421" s="5"/>
    </row>
    <row r="422" spans="5:47" x14ac:dyDescent="0.2">
      <c r="E422" s="57"/>
      <c r="AU422" s="5"/>
    </row>
    <row r="423" spans="5:47" x14ac:dyDescent="0.2">
      <c r="E423" s="57"/>
      <c r="AU423" s="5"/>
    </row>
    <row r="424" spans="5:47" x14ac:dyDescent="0.2">
      <c r="E424" s="57"/>
      <c r="AU424" s="5"/>
    </row>
    <row r="425" spans="5:47" x14ac:dyDescent="0.2">
      <c r="E425" s="57"/>
      <c r="AU425" s="5"/>
    </row>
    <row r="426" spans="5:47" x14ac:dyDescent="0.2">
      <c r="E426" s="57"/>
      <c r="AU426" s="5"/>
    </row>
    <row r="427" spans="5:47" x14ac:dyDescent="0.2">
      <c r="E427" s="57"/>
      <c r="AU427" s="5"/>
    </row>
    <row r="428" spans="5:47" x14ac:dyDescent="0.2">
      <c r="E428" s="57"/>
      <c r="AU428" s="5"/>
    </row>
    <row r="429" spans="5:47" x14ac:dyDescent="0.2">
      <c r="E429" s="57"/>
      <c r="AU429" s="5"/>
    </row>
    <row r="430" spans="5:47" x14ac:dyDescent="0.2">
      <c r="E430" s="57"/>
      <c r="AU430" s="5"/>
    </row>
    <row r="431" spans="5:47" x14ac:dyDescent="0.2">
      <c r="E431" s="57"/>
      <c r="AU431" s="5"/>
    </row>
    <row r="432" spans="5:47" x14ac:dyDescent="0.2">
      <c r="E432" s="57"/>
      <c r="AU432" s="5"/>
    </row>
    <row r="433" spans="5:47" x14ac:dyDescent="0.2">
      <c r="E433" s="57"/>
      <c r="AU433" s="5"/>
    </row>
    <row r="434" spans="5:47" x14ac:dyDescent="0.2">
      <c r="E434" s="57"/>
      <c r="AU434" s="5"/>
    </row>
    <row r="435" spans="5:47" x14ac:dyDescent="0.2">
      <c r="E435" s="57"/>
      <c r="AU435" s="5"/>
    </row>
    <row r="436" spans="5:47" x14ac:dyDescent="0.2">
      <c r="E436" s="57"/>
      <c r="AU436" s="5"/>
    </row>
    <row r="437" spans="5:47" x14ac:dyDescent="0.2">
      <c r="E437" s="57"/>
      <c r="AU437" s="5"/>
    </row>
    <row r="438" spans="5:47" x14ac:dyDescent="0.2">
      <c r="E438" s="57"/>
      <c r="AU438" s="5"/>
    </row>
    <row r="439" spans="5:47" x14ac:dyDescent="0.2">
      <c r="E439" s="57"/>
      <c r="AU439" s="5"/>
    </row>
    <row r="440" spans="5:47" x14ac:dyDescent="0.2">
      <c r="E440" s="57"/>
      <c r="AU440" s="5"/>
    </row>
    <row r="441" spans="5:47" x14ac:dyDescent="0.2">
      <c r="E441" s="57"/>
      <c r="AU441" s="5"/>
    </row>
    <row r="442" spans="5:47" x14ac:dyDescent="0.2">
      <c r="E442" s="57"/>
      <c r="AU442" s="5"/>
    </row>
    <row r="443" spans="5:47" x14ac:dyDescent="0.2">
      <c r="E443" s="57"/>
      <c r="AU443" s="5"/>
    </row>
    <row r="444" spans="5:47" x14ac:dyDescent="0.2">
      <c r="E444" s="57"/>
      <c r="AU444" s="5"/>
    </row>
    <row r="445" spans="5:47" x14ac:dyDescent="0.2">
      <c r="E445" s="57"/>
      <c r="AU445" s="5"/>
    </row>
    <row r="446" spans="5:47" x14ac:dyDescent="0.2">
      <c r="E446" s="57"/>
      <c r="AU446" s="5"/>
    </row>
    <row r="447" spans="5:47" x14ac:dyDescent="0.2">
      <c r="E447" s="57"/>
      <c r="AU447" s="5"/>
    </row>
    <row r="448" spans="5:47" x14ac:dyDescent="0.2">
      <c r="E448" s="57"/>
      <c r="AU448" s="5"/>
    </row>
    <row r="449" spans="5:47" x14ac:dyDescent="0.2">
      <c r="E449" s="57"/>
      <c r="AU449" s="5"/>
    </row>
    <row r="450" spans="5:47" x14ac:dyDescent="0.2">
      <c r="E450" s="57"/>
      <c r="AU450" s="5"/>
    </row>
    <row r="451" spans="5:47" x14ac:dyDescent="0.2">
      <c r="E451" s="57"/>
      <c r="AU451" s="5"/>
    </row>
    <row r="452" spans="5:47" x14ac:dyDescent="0.2">
      <c r="E452" s="57"/>
      <c r="AU452" s="5"/>
    </row>
    <row r="453" spans="5:47" x14ac:dyDescent="0.2">
      <c r="E453" s="57"/>
      <c r="AU453" s="5"/>
    </row>
    <row r="454" spans="5:47" x14ac:dyDescent="0.2">
      <c r="E454" s="57"/>
      <c r="AU454" s="5"/>
    </row>
    <row r="455" spans="5:47" x14ac:dyDescent="0.2">
      <c r="E455" s="57"/>
      <c r="AU455" s="5"/>
    </row>
    <row r="456" spans="5:47" x14ac:dyDescent="0.2">
      <c r="E456" s="57"/>
      <c r="AU456" s="5"/>
    </row>
    <row r="457" spans="5:47" x14ac:dyDescent="0.2">
      <c r="E457" s="57"/>
      <c r="AU457" s="5"/>
    </row>
    <row r="458" spans="5:47" x14ac:dyDescent="0.2">
      <c r="E458" s="57"/>
      <c r="AU458" s="5"/>
    </row>
    <row r="459" spans="5:47" x14ac:dyDescent="0.2">
      <c r="E459" s="57"/>
      <c r="AU459" s="5"/>
    </row>
    <row r="460" spans="5:47" x14ac:dyDescent="0.2">
      <c r="E460" s="57"/>
      <c r="AU460" s="5"/>
    </row>
    <row r="461" spans="5:47" x14ac:dyDescent="0.2">
      <c r="E461" s="57"/>
      <c r="AU461" s="5"/>
    </row>
    <row r="462" spans="5:47" x14ac:dyDescent="0.2">
      <c r="E462" s="57"/>
      <c r="AU462" s="5"/>
    </row>
    <row r="463" spans="5:47" x14ac:dyDescent="0.2">
      <c r="E463" s="57"/>
      <c r="AU463" s="5"/>
    </row>
    <row r="464" spans="5:47" x14ac:dyDescent="0.2">
      <c r="E464" s="57"/>
      <c r="AU464" s="5"/>
    </row>
    <row r="465" spans="5:47" x14ac:dyDescent="0.2">
      <c r="E465" s="57"/>
      <c r="AU465" s="5"/>
    </row>
    <row r="466" spans="5:47" x14ac:dyDescent="0.2">
      <c r="E466" s="57"/>
      <c r="AU466" s="5"/>
    </row>
    <row r="467" spans="5:47" x14ac:dyDescent="0.2">
      <c r="E467" s="57"/>
      <c r="AU467" s="5"/>
    </row>
    <row r="468" spans="5:47" x14ac:dyDescent="0.2">
      <c r="E468" s="57"/>
      <c r="AU468" s="5"/>
    </row>
    <row r="469" spans="5:47" x14ac:dyDescent="0.2">
      <c r="E469" s="57"/>
      <c r="AU469" s="5"/>
    </row>
    <row r="470" spans="5:47" x14ac:dyDescent="0.2">
      <c r="E470" s="57"/>
      <c r="AU470" s="5"/>
    </row>
    <row r="471" spans="5:47" x14ac:dyDescent="0.2">
      <c r="E471" s="57"/>
      <c r="AU471" s="5"/>
    </row>
    <row r="472" spans="5:47" x14ac:dyDescent="0.2">
      <c r="E472" s="57"/>
      <c r="AU472" s="5"/>
    </row>
    <row r="473" spans="5:47" x14ac:dyDescent="0.2">
      <c r="E473" s="57"/>
      <c r="AU473" s="5"/>
    </row>
    <row r="474" spans="5:47" x14ac:dyDescent="0.2">
      <c r="E474" s="57"/>
      <c r="AU474" s="5"/>
    </row>
    <row r="475" spans="5:47" x14ac:dyDescent="0.2">
      <c r="E475" s="57"/>
      <c r="AU475" s="5"/>
    </row>
    <row r="476" spans="5:47" x14ac:dyDescent="0.2">
      <c r="E476" s="57"/>
      <c r="AU476" s="5"/>
    </row>
    <row r="477" spans="5:47" x14ac:dyDescent="0.2">
      <c r="E477" s="57"/>
      <c r="AU477" s="5"/>
    </row>
    <row r="478" spans="5:47" x14ac:dyDescent="0.2">
      <c r="E478" s="57"/>
      <c r="AU478" s="5"/>
    </row>
    <row r="479" spans="5:47" x14ac:dyDescent="0.2">
      <c r="E479" s="57"/>
      <c r="AU479" s="5"/>
    </row>
    <row r="480" spans="5:47" x14ac:dyDescent="0.2">
      <c r="E480" s="57"/>
      <c r="AU480" s="5"/>
    </row>
    <row r="481" spans="5:47" x14ac:dyDescent="0.2">
      <c r="E481" s="57"/>
      <c r="AU481" s="5"/>
    </row>
    <row r="482" spans="5:47" x14ac:dyDescent="0.2">
      <c r="E482" s="57"/>
      <c r="AU482" s="5"/>
    </row>
    <row r="483" spans="5:47" x14ac:dyDescent="0.2">
      <c r="E483" s="57"/>
      <c r="AU483" s="5"/>
    </row>
    <row r="484" spans="5:47" x14ac:dyDescent="0.2">
      <c r="E484" s="57"/>
      <c r="AU484" s="5"/>
    </row>
    <row r="485" spans="5:47" x14ac:dyDescent="0.2">
      <c r="E485" s="57"/>
      <c r="AU485" s="5"/>
    </row>
    <row r="486" spans="5:47" x14ac:dyDescent="0.2">
      <c r="E486" s="57"/>
      <c r="AU486" s="5"/>
    </row>
    <row r="487" spans="5:47" x14ac:dyDescent="0.2">
      <c r="E487" s="57"/>
      <c r="AU487" s="5"/>
    </row>
    <row r="488" spans="5:47" x14ac:dyDescent="0.2">
      <c r="E488" s="57"/>
      <c r="AU488" s="5"/>
    </row>
    <row r="489" spans="5:47" x14ac:dyDescent="0.2">
      <c r="E489" s="57"/>
      <c r="AU489" s="5"/>
    </row>
    <row r="490" spans="5:47" x14ac:dyDescent="0.2">
      <c r="E490" s="57"/>
      <c r="AU490" s="5"/>
    </row>
    <row r="491" spans="5:47" x14ac:dyDescent="0.2">
      <c r="E491" s="57"/>
      <c r="AU491" s="5"/>
    </row>
    <row r="492" spans="5:47" x14ac:dyDescent="0.2">
      <c r="E492" s="57"/>
      <c r="AU492" s="5"/>
    </row>
    <row r="493" spans="5:47" x14ac:dyDescent="0.2">
      <c r="E493" s="57"/>
      <c r="AU493" s="5"/>
    </row>
    <row r="494" spans="5:47" x14ac:dyDescent="0.2">
      <c r="E494" s="57"/>
      <c r="AU494" s="5"/>
    </row>
    <row r="495" spans="5:47" x14ac:dyDescent="0.2">
      <c r="E495" s="57"/>
      <c r="AU495" s="5"/>
    </row>
    <row r="496" spans="5:47" x14ac:dyDescent="0.2">
      <c r="E496" s="57"/>
      <c r="AU496" s="5"/>
    </row>
    <row r="497" spans="5:47" x14ac:dyDescent="0.2">
      <c r="E497" s="57"/>
      <c r="AU497" s="5"/>
    </row>
    <row r="498" spans="5:47" x14ac:dyDescent="0.2">
      <c r="E498" s="57"/>
      <c r="AU498" s="5"/>
    </row>
    <row r="499" spans="5:47" x14ac:dyDescent="0.2">
      <c r="E499" s="57"/>
      <c r="AU499" s="5"/>
    </row>
    <row r="500" spans="5:47" x14ac:dyDescent="0.2">
      <c r="E500" s="57"/>
      <c r="AU500" s="5"/>
    </row>
    <row r="501" spans="5:47" x14ac:dyDescent="0.2">
      <c r="E501" s="57"/>
      <c r="AU501" s="5"/>
    </row>
    <row r="502" spans="5:47" x14ac:dyDescent="0.2">
      <c r="E502" s="57"/>
      <c r="AU502" s="5"/>
    </row>
    <row r="503" spans="5:47" x14ac:dyDescent="0.2">
      <c r="E503" s="57"/>
      <c r="AU503" s="5"/>
    </row>
    <row r="504" spans="5:47" x14ac:dyDescent="0.2">
      <c r="E504" s="57"/>
      <c r="AU504" s="5"/>
    </row>
    <row r="505" spans="5:47" x14ac:dyDescent="0.2">
      <c r="E505" s="57"/>
      <c r="AU505" s="5"/>
    </row>
    <row r="506" spans="5:47" x14ac:dyDescent="0.2">
      <c r="E506" s="57"/>
      <c r="AU506" s="5"/>
    </row>
    <row r="507" spans="5:47" x14ac:dyDescent="0.2">
      <c r="E507" s="57"/>
    </row>
    <row r="508" spans="5:47" x14ac:dyDescent="0.2">
      <c r="E508" s="57"/>
    </row>
    <row r="509" spans="5:47" x14ac:dyDescent="0.2">
      <c r="E509" s="57"/>
    </row>
    <row r="510" spans="5:47" x14ac:dyDescent="0.2">
      <c r="E510" s="57"/>
    </row>
    <row r="511" spans="5:47" x14ac:dyDescent="0.2">
      <c r="E511" s="57"/>
    </row>
    <row r="512" spans="5:47" x14ac:dyDescent="0.2">
      <c r="E512" s="57"/>
    </row>
    <row r="513" spans="5:5" x14ac:dyDescent="0.2">
      <c r="E513" s="57"/>
    </row>
    <row r="514" spans="5:5" x14ac:dyDescent="0.2">
      <c r="E514" s="57"/>
    </row>
    <row r="515" spans="5:5" x14ac:dyDescent="0.2">
      <c r="E515" s="57"/>
    </row>
    <row r="516" spans="5:5" x14ac:dyDescent="0.2">
      <c r="E516" s="57"/>
    </row>
    <row r="517" spans="5:5" x14ac:dyDescent="0.2">
      <c r="E517" s="57"/>
    </row>
    <row r="518" spans="5:5" x14ac:dyDescent="0.2">
      <c r="E518" s="57"/>
    </row>
    <row r="519" spans="5:5" x14ac:dyDescent="0.2">
      <c r="E519" s="57"/>
    </row>
    <row r="520" spans="5:5" x14ac:dyDescent="0.2">
      <c r="E520" s="57"/>
    </row>
    <row r="521" spans="5:5" x14ac:dyDescent="0.2">
      <c r="E521" s="57"/>
    </row>
    <row r="522" spans="5:5" x14ac:dyDescent="0.2">
      <c r="E522" s="57"/>
    </row>
    <row r="523" spans="5:5" x14ac:dyDescent="0.2">
      <c r="E523" s="57"/>
    </row>
    <row r="524" spans="5:5" x14ac:dyDescent="0.2">
      <c r="E524" s="57"/>
    </row>
    <row r="525" spans="5:5" x14ac:dyDescent="0.2">
      <c r="E525" s="57"/>
    </row>
    <row r="526" spans="5:5" x14ac:dyDescent="0.2">
      <c r="E526" s="57"/>
    </row>
    <row r="527" spans="5:5" x14ac:dyDescent="0.2">
      <c r="E527" s="57"/>
    </row>
    <row r="528" spans="5:5" x14ac:dyDescent="0.2">
      <c r="E528" s="57"/>
    </row>
    <row r="529" spans="5:5" x14ac:dyDescent="0.2">
      <c r="E529" s="57"/>
    </row>
    <row r="530" spans="5:5" x14ac:dyDescent="0.2">
      <c r="E530" s="57"/>
    </row>
    <row r="531" spans="5:5" x14ac:dyDescent="0.2">
      <c r="E531" s="57"/>
    </row>
    <row r="532" spans="5:5" x14ac:dyDescent="0.2">
      <c r="E532" s="57"/>
    </row>
    <row r="533" spans="5:5" x14ac:dyDescent="0.2">
      <c r="E533" s="57"/>
    </row>
    <row r="534" spans="5:5" x14ac:dyDescent="0.2">
      <c r="E534" s="57"/>
    </row>
    <row r="535" spans="5:5" x14ac:dyDescent="0.2">
      <c r="E535" s="57"/>
    </row>
    <row r="536" spans="5:5" x14ac:dyDescent="0.2">
      <c r="E536" s="57"/>
    </row>
    <row r="537" spans="5:5" x14ac:dyDescent="0.2">
      <c r="E537" s="57"/>
    </row>
    <row r="538" spans="5:5" x14ac:dyDescent="0.2">
      <c r="E538" s="57"/>
    </row>
    <row r="539" spans="5:5" x14ac:dyDescent="0.2">
      <c r="E539" s="57"/>
    </row>
    <row r="540" spans="5:5" x14ac:dyDescent="0.2">
      <c r="E540" s="57"/>
    </row>
    <row r="541" spans="5:5" x14ac:dyDescent="0.2">
      <c r="E541" s="57"/>
    </row>
    <row r="542" spans="5:5" x14ac:dyDescent="0.2">
      <c r="E542" s="57"/>
    </row>
    <row r="543" spans="5:5" x14ac:dyDescent="0.2">
      <c r="E543" s="57"/>
    </row>
    <row r="544" spans="5:5" x14ac:dyDescent="0.2">
      <c r="E544" s="57"/>
    </row>
    <row r="545" spans="5:5" x14ac:dyDescent="0.2">
      <c r="E545" s="57"/>
    </row>
    <row r="546" spans="5:5" x14ac:dyDescent="0.2">
      <c r="E546" s="57"/>
    </row>
    <row r="547" spans="5:5" x14ac:dyDescent="0.2">
      <c r="E547" s="57"/>
    </row>
    <row r="548" spans="5:5" x14ac:dyDescent="0.2">
      <c r="E548" s="57"/>
    </row>
    <row r="549" spans="5:5" x14ac:dyDescent="0.2">
      <c r="E549" s="57"/>
    </row>
    <row r="550" spans="5:5" x14ac:dyDescent="0.2">
      <c r="E550" s="57"/>
    </row>
    <row r="551" spans="5:5" x14ac:dyDescent="0.2">
      <c r="E551" s="57"/>
    </row>
    <row r="552" spans="5:5" x14ac:dyDescent="0.2">
      <c r="E552" s="57"/>
    </row>
    <row r="553" spans="5:5" x14ac:dyDescent="0.2">
      <c r="E553" s="57"/>
    </row>
    <row r="554" spans="5:5" x14ac:dyDescent="0.2">
      <c r="E554" s="57"/>
    </row>
    <row r="555" spans="5:5" x14ac:dyDescent="0.2">
      <c r="E555" s="57"/>
    </row>
    <row r="556" spans="5:5" x14ac:dyDescent="0.2">
      <c r="E556" s="57"/>
    </row>
    <row r="557" spans="5:5" x14ac:dyDescent="0.2">
      <c r="E557" s="57"/>
    </row>
    <row r="558" spans="5:5" x14ac:dyDescent="0.2">
      <c r="E558" s="57"/>
    </row>
    <row r="559" spans="5:5" x14ac:dyDescent="0.2">
      <c r="E559" s="57"/>
    </row>
    <row r="560" spans="5:5" x14ac:dyDescent="0.2">
      <c r="E560" s="57"/>
    </row>
    <row r="561" spans="5:5" x14ac:dyDescent="0.2">
      <c r="E561" s="57"/>
    </row>
    <row r="562" spans="5:5" x14ac:dyDescent="0.2">
      <c r="E562" s="57"/>
    </row>
    <row r="563" spans="5:5" x14ac:dyDescent="0.2">
      <c r="E563" s="57"/>
    </row>
    <row r="564" spans="5:5" x14ac:dyDescent="0.2">
      <c r="E564" s="57"/>
    </row>
    <row r="565" spans="5:5" x14ac:dyDescent="0.2">
      <c r="E565" s="57"/>
    </row>
    <row r="566" spans="5:5" x14ac:dyDescent="0.2">
      <c r="E566" s="57"/>
    </row>
    <row r="567" spans="5:5" x14ac:dyDescent="0.2">
      <c r="E567" s="57"/>
    </row>
    <row r="568" spans="5:5" x14ac:dyDescent="0.2">
      <c r="E568" s="57"/>
    </row>
    <row r="569" spans="5:5" x14ac:dyDescent="0.2">
      <c r="E569" s="57"/>
    </row>
    <row r="570" spans="5:5" x14ac:dyDescent="0.2">
      <c r="E570" s="57"/>
    </row>
    <row r="571" spans="5:5" x14ac:dyDescent="0.2">
      <c r="E571" s="57"/>
    </row>
    <row r="572" spans="5:5" x14ac:dyDescent="0.2">
      <c r="E572" s="57"/>
    </row>
    <row r="573" spans="5:5" x14ac:dyDescent="0.2">
      <c r="E573" s="57"/>
    </row>
    <row r="574" spans="5:5" x14ac:dyDescent="0.2">
      <c r="E574" s="57"/>
    </row>
    <row r="575" spans="5:5" x14ac:dyDescent="0.2">
      <c r="E575" s="57"/>
    </row>
    <row r="576" spans="5:5" x14ac:dyDescent="0.2">
      <c r="E576" s="57"/>
    </row>
    <row r="577" spans="5:5" x14ac:dyDescent="0.2">
      <c r="E577" s="57"/>
    </row>
    <row r="578" spans="5:5" x14ac:dyDescent="0.2">
      <c r="E578" s="57"/>
    </row>
    <row r="579" spans="5:5" x14ac:dyDescent="0.2">
      <c r="E579" s="57"/>
    </row>
    <row r="580" spans="5:5" x14ac:dyDescent="0.2">
      <c r="E580" s="57"/>
    </row>
    <row r="581" spans="5:5" x14ac:dyDescent="0.2">
      <c r="E581" s="57"/>
    </row>
    <row r="582" spans="5:5" x14ac:dyDescent="0.2">
      <c r="E582" s="57"/>
    </row>
    <row r="583" spans="5:5" x14ac:dyDescent="0.2">
      <c r="E583" s="57"/>
    </row>
    <row r="584" spans="5:5" x14ac:dyDescent="0.2">
      <c r="E584" s="57"/>
    </row>
    <row r="585" spans="5:5" x14ac:dyDescent="0.2">
      <c r="E585" s="57"/>
    </row>
    <row r="586" spans="5:5" x14ac:dyDescent="0.2">
      <c r="E586" s="57"/>
    </row>
    <row r="587" spans="5:5" x14ac:dyDescent="0.2">
      <c r="E587" s="57"/>
    </row>
    <row r="588" spans="5:5" x14ac:dyDescent="0.2">
      <c r="E588" s="57"/>
    </row>
    <row r="589" spans="5:5" x14ac:dyDescent="0.2">
      <c r="E589" s="57"/>
    </row>
    <row r="590" spans="5:5" x14ac:dyDescent="0.2">
      <c r="E590" s="57"/>
    </row>
    <row r="591" spans="5:5" x14ac:dyDescent="0.2">
      <c r="E591" s="57"/>
    </row>
    <row r="592" spans="5:5" x14ac:dyDescent="0.2">
      <c r="E592" s="57"/>
    </row>
    <row r="593" spans="5:5" x14ac:dyDescent="0.2">
      <c r="E593" s="57"/>
    </row>
    <row r="594" spans="5:5" x14ac:dyDescent="0.2">
      <c r="E594" s="57"/>
    </row>
    <row r="595" spans="5:5" x14ac:dyDescent="0.2">
      <c r="E595" s="57"/>
    </row>
    <row r="596" spans="5:5" x14ac:dyDescent="0.2">
      <c r="E596" s="57"/>
    </row>
    <row r="597" spans="5:5" x14ac:dyDescent="0.2">
      <c r="E597" s="57"/>
    </row>
    <row r="598" spans="5:5" x14ac:dyDescent="0.2">
      <c r="E598" s="57"/>
    </row>
    <row r="599" spans="5:5" x14ac:dyDescent="0.2">
      <c r="E599" s="57"/>
    </row>
    <row r="600" spans="5:5" x14ac:dyDescent="0.2">
      <c r="E600" s="57"/>
    </row>
    <row r="601" spans="5:5" x14ac:dyDescent="0.2">
      <c r="E601" s="57"/>
    </row>
    <row r="602" spans="5:5" x14ac:dyDescent="0.2">
      <c r="E602" s="57"/>
    </row>
    <row r="603" spans="5:5" x14ac:dyDescent="0.2">
      <c r="E603" s="57"/>
    </row>
    <row r="604" spans="5:5" x14ac:dyDescent="0.2">
      <c r="E604" s="57"/>
    </row>
    <row r="605" spans="5:5" x14ac:dyDescent="0.2">
      <c r="E605" s="57"/>
    </row>
    <row r="606" spans="5:5" x14ac:dyDescent="0.2">
      <c r="E606" s="57"/>
    </row>
    <row r="607" spans="5:5" x14ac:dyDescent="0.2">
      <c r="E607" s="57"/>
    </row>
    <row r="608" spans="5:5" x14ac:dyDescent="0.2">
      <c r="E608" s="57"/>
    </row>
    <row r="609" spans="5:5" x14ac:dyDescent="0.2">
      <c r="E609" s="57"/>
    </row>
    <row r="610" spans="5:5" x14ac:dyDescent="0.2">
      <c r="E610" s="57"/>
    </row>
    <row r="611" spans="5:5" x14ac:dyDescent="0.2">
      <c r="E611" s="57"/>
    </row>
    <row r="612" spans="5:5" x14ac:dyDescent="0.2">
      <c r="E612" s="57"/>
    </row>
    <row r="613" spans="5:5" x14ac:dyDescent="0.2">
      <c r="E613" s="57"/>
    </row>
    <row r="614" spans="5:5" x14ac:dyDescent="0.2">
      <c r="E614" s="57"/>
    </row>
    <row r="615" spans="5:5" x14ac:dyDescent="0.2">
      <c r="E615" s="57"/>
    </row>
    <row r="616" spans="5:5" x14ac:dyDescent="0.2">
      <c r="E616" s="57"/>
    </row>
    <row r="617" spans="5:5" x14ac:dyDescent="0.2">
      <c r="E617" s="57"/>
    </row>
    <row r="618" spans="5:5" x14ac:dyDescent="0.2">
      <c r="E618" s="57"/>
    </row>
    <row r="619" spans="5:5" x14ac:dyDescent="0.2">
      <c r="E619" s="57"/>
    </row>
    <row r="620" spans="5:5" x14ac:dyDescent="0.2">
      <c r="E620" s="57"/>
    </row>
    <row r="621" spans="5:5" x14ac:dyDescent="0.2">
      <c r="E621" s="57"/>
    </row>
    <row r="622" spans="5:5" x14ac:dyDescent="0.2">
      <c r="E622" s="57"/>
    </row>
    <row r="623" spans="5:5" x14ac:dyDescent="0.2">
      <c r="E623" s="57"/>
    </row>
    <row r="624" spans="5:5" x14ac:dyDescent="0.2">
      <c r="E624" s="57"/>
    </row>
    <row r="625" spans="5:5" x14ac:dyDescent="0.2">
      <c r="E625" s="57"/>
    </row>
    <row r="626" spans="5:5" x14ac:dyDescent="0.2">
      <c r="E626" s="57"/>
    </row>
    <row r="627" spans="5:5" x14ac:dyDescent="0.2">
      <c r="E627" s="57"/>
    </row>
    <row r="628" spans="5:5" x14ac:dyDescent="0.2">
      <c r="E628" s="57"/>
    </row>
    <row r="629" spans="5:5" x14ac:dyDescent="0.2">
      <c r="E629" s="57"/>
    </row>
    <row r="630" spans="5:5" x14ac:dyDescent="0.2">
      <c r="E630" s="57"/>
    </row>
    <row r="631" spans="5:5" x14ac:dyDescent="0.2">
      <c r="E631" s="57"/>
    </row>
    <row r="632" spans="5:5" x14ac:dyDescent="0.2">
      <c r="E632" s="57"/>
    </row>
    <row r="633" spans="5:5" x14ac:dyDescent="0.2">
      <c r="E633" s="57"/>
    </row>
    <row r="634" spans="5:5" x14ac:dyDescent="0.2">
      <c r="E634" s="57"/>
    </row>
    <row r="635" spans="5:5" x14ac:dyDescent="0.2">
      <c r="E635" s="57"/>
    </row>
    <row r="636" spans="5:5" x14ac:dyDescent="0.2">
      <c r="E636" s="57"/>
    </row>
    <row r="637" spans="5:5" x14ac:dyDescent="0.2">
      <c r="E637" s="57"/>
    </row>
    <row r="638" spans="5:5" x14ac:dyDescent="0.2">
      <c r="E638" s="57"/>
    </row>
    <row r="639" spans="5:5" x14ac:dyDescent="0.2">
      <c r="E639" s="57"/>
    </row>
    <row r="640" spans="5:5" x14ac:dyDescent="0.2">
      <c r="E640" s="57"/>
    </row>
    <row r="641" spans="5:5" x14ac:dyDescent="0.2">
      <c r="E641" s="57"/>
    </row>
    <row r="642" spans="5:5" x14ac:dyDescent="0.2">
      <c r="E642" s="57"/>
    </row>
    <row r="643" spans="5:5" x14ac:dyDescent="0.2">
      <c r="E643" s="57"/>
    </row>
    <row r="644" spans="5:5" x14ac:dyDescent="0.2">
      <c r="E644" s="57"/>
    </row>
    <row r="645" spans="5:5" x14ac:dyDescent="0.2">
      <c r="E645" s="57"/>
    </row>
    <row r="646" spans="5:5" x14ac:dyDescent="0.2">
      <c r="E646" s="57"/>
    </row>
    <row r="647" spans="5:5" x14ac:dyDescent="0.2">
      <c r="E647" s="57"/>
    </row>
    <row r="648" spans="5:5" x14ac:dyDescent="0.2">
      <c r="E648" s="57"/>
    </row>
    <row r="649" spans="5:5" x14ac:dyDescent="0.2">
      <c r="E649" s="57"/>
    </row>
    <row r="650" spans="5:5" x14ac:dyDescent="0.2">
      <c r="E650" s="57"/>
    </row>
    <row r="651" spans="5:5" x14ac:dyDescent="0.2">
      <c r="E651" s="57"/>
    </row>
    <row r="652" spans="5:5" x14ac:dyDescent="0.2">
      <c r="E652" s="57"/>
    </row>
    <row r="653" spans="5:5" x14ac:dyDescent="0.2">
      <c r="E653" s="57"/>
    </row>
    <row r="654" spans="5:5" x14ac:dyDescent="0.2">
      <c r="E654" s="57"/>
    </row>
    <row r="655" spans="5:5" x14ac:dyDescent="0.2">
      <c r="E655" s="57"/>
    </row>
    <row r="656" spans="5:5" x14ac:dyDescent="0.2">
      <c r="E656" s="57"/>
    </row>
    <row r="657" spans="5:5" x14ac:dyDescent="0.2">
      <c r="E657" s="57"/>
    </row>
    <row r="658" spans="5:5" x14ac:dyDescent="0.2">
      <c r="E658" s="57"/>
    </row>
    <row r="659" spans="5:5" x14ac:dyDescent="0.2">
      <c r="E659" s="57"/>
    </row>
    <row r="660" spans="5:5" x14ac:dyDescent="0.2">
      <c r="E660" s="57"/>
    </row>
    <row r="661" spans="5:5" x14ac:dyDescent="0.2">
      <c r="E661" s="57"/>
    </row>
    <row r="662" spans="5:5" x14ac:dyDescent="0.2">
      <c r="E662" s="57"/>
    </row>
    <row r="663" spans="5:5" x14ac:dyDescent="0.2">
      <c r="E663" s="57"/>
    </row>
    <row r="664" spans="5:5" x14ac:dyDescent="0.2">
      <c r="E664" s="57"/>
    </row>
    <row r="665" spans="5:5" x14ac:dyDescent="0.2">
      <c r="E665" s="57"/>
    </row>
    <row r="666" spans="5:5" x14ac:dyDescent="0.2">
      <c r="E666" s="57"/>
    </row>
    <row r="667" spans="5:5" x14ac:dyDescent="0.2">
      <c r="E667" s="57"/>
    </row>
    <row r="668" spans="5:5" x14ac:dyDescent="0.2">
      <c r="E668" s="57"/>
    </row>
    <row r="669" spans="5:5" x14ac:dyDescent="0.2">
      <c r="E669" s="57"/>
    </row>
    <row r="670" spans="5:5" x14ac:dyDescent="0.2">
      <c r="E670" s="57"/>
    </row>
    <row r="671" spans="5:5" x14ac:dyDescent="0.2">
      <c r="E671" s="57"/>
    </row>
    <row r="672" spans="5:5" x14ac:dyDescent="0.2">
      <c r="E672" s="57"/>
    </row>
    <row r="673" spans="5:5" x14ac:dyDescent="0.2">
      <c r="E673" s="57"/>
    </row>
    <row r="674" spans="5:5" x14ac:dyDescent="0.2">
      <c r="E674" s="57"/>
    </row>
    <row r="675" spans="5:5" x14ac:dyDescent="0.2">
      <c r="E675" s="57"/>
    </row>
    <row r="676" spans="5:5" x14ac:dyDescent="0.2">
      <c r="E676" s="57"/>
    </row>
    <row r="677" spans="5:5" x14ac:dyDescent="0.2">
      <c r="E677" s="57"/>
    </row>
    <row r="678" spans="5:5" x14ac:dyDescent="0.2">
      <c r="E678" s="57"/>
    </row>
    <row r="679" spans="5:5" x14ac:dyDescent="0.2">
      <c r="E679" s="57"/>
    </row>
    <row r="680" spans="5:5" x14ac:dyDescent="0.2">
      <c r="E680" s="57"/>
    </row>
    <row r="681" spans="5:5" x14ac:dyDescent="0.2">
      <c r="E681" s="57"/>
    </row>
    <row r="682" spans="5:5" x14ac:dyDescent="0.2">
      <c r="E682" s="57"/>
    </row>
    <row r="683" spans="5:5" x14ac:dyDescent="0.2">
      <c r="E683" s="57"/>
    </row>
    <row r="684" spans="5:5" x14ac:dyDescent="0.2">
      <c r="E684" s="57"/>
    </row>
    <row r="685" spans="5:5" x14ac:dyDescent="0.2">
      <c r="E685" s="57"/>
    </row>
    <row r="686" spans="5:5" x14ac:dyDescent="0.2">
      <c r="E686" s="57"/>
    </row>
    <row r="687" spans="5:5" x14ac:dyDescent="0.2">
      <c r="E687" s="57"/>
    </row>
    <row r="688" spans="5:5" x14ac:dyDescent="0.2">
      <c r="E688" s="57"/>
    </row>
    <row r="689" spans="5:5" x14ac:dyDescent="0.2">
      <c r="E689" s="57"/>
    </row>
    <row r="690" spans="5:5" x14ac:dyDescent="0.2">
      <c r="E690" s="57"/>
    </row>
    <row r="691" spans="5:5" x14ac:dyDescent="0.2">
      <c r="E691" s="57"/>
    </row>
    <row r="692" spans="5:5" x14ac:dyDescent="0.2">
      <c r="E692" s="57"/>
    </row>
    <row r="693" spans="5:5" x14ac:dyDescent="0.2">
      <c r="E693" s="57"/>
    </row>
    <row r="694" spans="5:5" x14ac:dyDescent="0.2">
      <c r="E694" s="57"/>
    </row>
    <row r="695" spans="5:5" x14ac:dyDescent="0.2">
      <c r="E695" s="57"/>
    </row>
    <row r="696" spans="5:5" x14ac:dyDescent="0.2">
      <c r="E696" s="57"/>
    </row>
    <row r="697" spans="5:5" x14ac:dyDescent="0.2">
      <c r="E697" s="57"/>
    </row>
    <row r="698" spans="5:5" x14ac:dyDescent="0.2">
      <c r="E698" s="57"/>
    </row>
    <row r="699" spans="5:5" x14ac:dyDescent="0.2">
      <c r="E699" s="57"/>
    </row>
    <row r="700" spans="5:5" x14ac:dyDescent="0.2">
      <c r="E700" s="57"/>
    </row>
    <row r="701" spans="5:5" x14ac:dyDescent="0.2">
      <c r="E701" s="57"/>
    </row>
    <row r="702" spans="5:5" x14ac:dyDescent="0.2">
      <c r="E702" s="57"/>
    </row>
    <row r="703" spans="5:5" x14ac:dyDescent="0.2">
      <c r="E703" s="57"/>
    </row>
    <row r="704" spans="5:5" x14ac:dyDescent="0.2">
      <c r="E704" s="57"/>
    </row>
    <row r="705" spans="5:5" x14ac:dyDescent="0.2">
      <c r="E705" s="57"/>
    </row>
    <row r="706" spans="5:5" x14ac:dyDescent="0.2">
      <c r="E706" s="57"/>
    </row>
    <row r="707" spans="5:5" x14ac:dyDescent="0.2">
      <c r="E707" s="57"/>
    </row>
    <row r="708" spans="5:5" x14ac:dyDescent="0.2">
      <c r="E708" s="57"/>
    </row>
    <row r="709" spans="5:5" x14ac:dyDescent="0.2">
      <c r="E709" s="57"/>
    </row>
    <row r="710" spans="5:5" x14ac:dyDescent="0.2">
      <c r="E710" s="57"/>
    </row>
    <row r="711" spans="5:5" x14ac:dyDescent="0.2">
      <c r="E711" s="57"/>
    </row>
    <row r="712" spans="5:5" x14ac:dyDescent="0.2">
      <c r="E712" s="57"/>
    </row>
    <row r="713" spans="5:5" x14ac:dyDescent="0.2">
      <c r="E713" s="57"/>
    </row>
    <row r="714" spans="5:5" x14ac:dyDescent="0.2">
      <c r="E714" s="57"/>
    </row>
    <row r="715" spans="5:5" x14ac:dyDescent="0.2">
      <c r="E715" s="57"/>
    </row>
    <row r="716" spans="5:5" x14ac:dyDescent="0.2">
      <c r="E716" s="57"/>
    </row>
    <row r="717" spans="5:5" x14ac:dyDescent="0.2">
      <c r="E717" s="57"/>
    </row>
    <row r="718" spans="5:5" x14ac:dyDescent="0.2">
      <c r="E718" s="57"/>
    </row>
    <row r="719" spans="5:5" x14ac:dyDescent="0.2">
      <c r="E719" s="57"/>
    </row>
    <row r="720" spans="5:5" x14ac:dyDescent="0.2">
      <c r="E720" s="57"/>
    </row>
    <row r="721" spans="5:5" x14ac:dyDescent="0.2">
      <c r="E721" s="57"/>
    </row>
    <row r="722" spans="5:5" x14ac:dyDescent="0.2">
      <c r="E722" s="57"/>
    </row>
    <row r="723" spans="5:5" x14ac:dyDescent="0.2">
      <c r="E723" s="57"/>
    </row>
    <row r="724" spans="5:5" x14ac:dyDescent="0.2">
      <c r="E724" s="57"/>
    </row>
    <row r="725" spans="5:5" x14ac:dyDescent="0.2">
      <c r="E725" s="57"/>
    </row>
    <row r="726" spans="5:5" x14ac:dyDescent="0.2">
      <c r="E726" s="57"/>
    </row>
    <row r="727" spans="5:5" x14ac:dyDescent="0.2">
      <c r="E727" s="57"/>
    </row>
    <row r="728" spans="5:5" x14ac:dyDescent="0.2">
      <c r="E728" s="57"/>
    </row>
    <row r="729" spans="5:5" x14ac:dyDescent="0.2">
      <c r="E729" s="57"/>
    </row>
    <row r="730" spans="5:5" x14ac:dyDescent="0.2">
      <c r="E730" s="57"/>
    </row>
    <row r="731" spans="5:5" x14ac:dyDescent="0.2">
      <c r="E731" s="57"/>
    </row>
    <row r="732" spans="5:5" x14ac:dyDescent="0.2">
      <c r="E732" s="57"/>
    </row>
    <row r="733" spans="5:5" x14ac:dyDescent="0.2">
      <c r="E733" s="57"/>
    </row>
    <row r="734" spans="5:5" x14ac:dyDescent="0.2">
      <c r="E734" s="57"/>
    </row>
    <row r="735" spans="5:5" x14ac:dyDescent="0.2">
      <c r="E735" s="57"/>
    </row>
    <row r="736" spans="5:5" x14ac:dyDescent="0.2">
      <c r="E736" s="57"/>
    </row>
    <row r="737" spans="5:5" x14ac:dyDescent="0.2">
      <c r="E737" s="57"/>
    </row>
    <row r="738" spans="5:5" x14ac:dyDescent="0.2">
      <c r="E738" s="57"/>
    </row>
    <row r="739" spans="5:5" x14ac:dyDescent="0.2">
      <c r="E739" s="57"/>
    </row>
    <row r="740" spans="5:5" x14ac:dyDescent="0.2">
      <c r="E740" s="57"/>
    </row>
    <row r="741" spans="5:5" x14ac:dyDescent="0.2">
      <c r="E741" s="57"/>
    </row>
    <row r="742" spans="5:5" x14ac:dyDescent="0.2">
      <c r="E742" s="57"/>
    </row>
    <row r="743" spans="5:5" x14ac:dyDescent="0.2">
      <c r="E743" s="57"/>
    </row>
    <row r="744" spans="5:5" x14ac:dyDescent="0.2">
      <c r="E744" s="57"/>
    </row>
    <row r="745" spans="5:5" x14ac:dyDescent="0.2">
      <c r="E745" s="57"/>
    </row>
    <row r="746" spans="5:5" x14ac:dyDescent="0.2">
      <c r="E746" s="57"/>
    </row>
    <row r="747" spans="5:5" x14ac:dyDescent="0.2">
      <c r="E747" s="57"/>
    </row>
    <row r="748" spans="5:5" x14ac:dyDescent="0.2">
      <c r="E748" s="57"/>
    </row>
    <row r="749" spans="5:5" x14ac:dyDescent="0.2">
      <c r="E749" s="57"/>
    </row>
    <row r="750" spans="5:5" x14ac:dyDescent="0.2">
      <c r="E750" s="57"/>
    </row>
    <row r="751" spans="5:5" x14ac:dyDescent="0.2">
      <c r="E751" s="57"/>
    </row>
    <row r="752" spans="5:5" x14ac:dyDescent="0.2">
      <c r="E752" s="57"/>
    </row>
    <row r="753" spans="5:5" x14ac:dyDescent="0.2">
      <c r="E753" s="57"/>
    </row>
    <row r="754" spans="5:5" x14ac:dyDescent="0.2">
      <c r="E754" s="57"/>
    </row>
    <row r="755" spans="5:5" x14ac:dyDescent="0.2">
      <c r="E755" s="57"/>
    </row>
    <row r="756" spans="5:5" x14ac:dyDescent="0.2">
      <c r="E756" s="57"/>
    </row>
    <row r="757" spans="5:5" x14ac:dyDescent="0.2">
      <c r="E757" s="57"/>
    </row>
    <row r="758" spans="5:5" x14ac:dyDescent="0.2">
      <c r="E758" s="57"/>
    </row>
    <row r="759" spans="5:5" x14ac:dyDescent="0.2">
      <c r="E759" s="57"/>
    </row>
    <row r="760" spans="5:5" x14ac:dyDescent="0.2">
      <c r="E760" s="57"/>
    </row>
    <row r="761" spans="5:5" x14ac:dyDescent="0.2">
      <c r="E761" s="57"/>
    </row>
    <row r="762" spans="5:5" x14ac:dyDescent="0.2">
      <c r="E762" s="57"/>
    </row>
    <row r="763" spans="5:5" x14ac:dyDescent="0.2">
      <c r="E763" s="57"/>
    </row>
    <row r="764" spans="5:5" x14ac:dyDescent="0.2">
      <c r="E764" s="57"/>
    </row>
    <row r="765" spans="5:5" x14ac:dyDescent="0.2">
      <c r="E765" s="57"/>
    </row>
    <row r="766" spans="5:5" x14ac:dyDescent="0.2">
      <c r="E766" s="57"/>
    </row>
    <row r="767" spans="5:5" x14ac:dyDescent="0.2">
      <c r="E767" s="57"/>
    </row>
    <row r="768" spans="5:5" x14ac:dyDescent="0.2">
      <c r="E768" s="57"/>
    </row>
    <row r="769" spans="5:5" x14ac:dyDescent="0.2">
      <c r="E769" s="57"/>
    </row>
    <row r="770" spans="5:5" x14ac:dyDescent="0.2">
      <c r="E770" s="57"/>
    </row>
    <row r="771" spans="5:5" x14ac:dyDescent="0.2">
      <c r="E771" s="57"/>
    </row>
    <row r="772" spans="5:5" x14ac:dyDescent="0.2">
      <c r="E772" s="57"/>
    </row>
    <row r="773" spans="5:5" x14ac:dyDescent="0.2">
      <c r="E773" s="57"/>
    </row>
    <row r="774" spans="5:5" x14ac:dyDescent="0.2">
      <c r="E774" s="57"/>
    </row>
    <row r="775" spans="5:5" x14ac:dyDescent="0.2">
      <c r="E775" s="57"/>
    </row>
    <row r="776" spans="5:5" x14ac:dyDescent="0.2">
      <c r="E776" s="57"/>
    </row>
    <row r="777" spans="5:5" x14ac:dyDescent="0.2">
      <c r="E777" s="57"/>
    </row>
    <row r="778" spans="5:5" x14ac:dyDescent="0.2">
      <c r="E778" s="57"/>
    </row>
    <row r="779" spans="5:5" x14ac:dyDescent="0.2">
      <c r="E779" s="57"/>
    </row>
    <row r="780" spans="5:5" x14ac:dyDescent="0.2">
      <c r="E780" s="57"/>
    </row>
    <row r="781" spans="5:5" x14ac:dyDescent="0.2">
      <c r="E781" s="57"/>
    </row>
    <row r="782" spans="5:5" x14ac:dyDescent="0.2">
      <c r="E782" s="57"/>
    </row>
    <row r="783" spans="5:5" x14ac:dyDescent="0.2">
      <c r="E783" s="57"/>
    </row>
    <row r="784" spans="5:5" x14ac:dyDescent="0.2">
      <c r="E784" s="57"/>
    </row>
    <row r="785" spans="5:5" x14ac:dyDescent="0.2">
      <c r="E785" s="57"/>
    </row>
    <row r="786" spans="5:5" x14ac:dyDescent="0.2">
      <c r="E786" s="57"/>
    </row>
    <row r="787" spans="5:5" x14ac:dyDescent="0.2">
      <c r="E787" s="57"/>
    </row>
    <row r="788" spans="5:5" x14ac:dyDescent="0.2">
      <c r="E788" s="57"/>
    </row>
    <row r="789" spans="5:5" x14ac:dyDescent="0.2">
      <c r="E789" s="57"/>
    </row>
    <row r="790" spans="5:5" x14ac:dyDescent="0.2">
      <c r="E790" s="57"/>
    </row>
    <row r="791" spans="5:5" x14ac:dyDescent="0.2">
      <c r="E791" s="57"/>
    </row>
    <row r="792" spans="5:5" x14ac:dyDescent="0.2">
      <c r="E792" s="57"/>
    </row>
    <row r="793" spans="5:5" x14ac:dyDescent="0.2">
      <c r="E793" s="57"/>
    </row>
    <row r="794" spans="5:5" x14ac:dyDescent="0.2">
      <c r="E794" s="57"/>
    </row>
    <row r="795" spans="5:5" x14ac:dyDescent="0.2">
      <c r="E795" s="57"/>
    </row>
    <row r="796" spans="5:5" x14ac:dyDescent="0.2">
      <c r="E796" s="57"/>
    </row>
    <row r="797" spans="5:5" x14ac:dyDescent="0.2">
      <c r="E797" s="57"/>
    </row>
    <row r="798" spans="5:5" x14ac:dyDescent="0.2">
      <c r="E798" s="57"/>
    </row>
    <row r="799" spans="5:5" x14ac:dyDescent="0.2">
      <c r="E799" s="57"/>
    </row>
    <row r="800" spans="5:5" x14ac:dyDescent="0.2">
      <c r="E800" s="57"/>
    </row>
    <row r="801" spans="5:5" x14ac:dyDescent="0.2">
      <c r="E801" s="57"/>
    </row>
    <row r="802" spans="5:5" x14ac:dyDescent="0.2">
      <c r="E802" s="57"/>
    </row>
    <row r="803" spans="5:5" x14ac:dyDescent="0.2">
      <c r="E803" s="57"/>
    </row>
    <row r="804" spans="5:5" x14ac:dyDescent="0.2">
      <c r="E804" s="57"/>
    </row>
    <row r="805" spans="5:5" x14ac:dyDescent="0.2">
      <c r="E805" s="57"/>
    </row>
    <row r="806" spans="5:5" x14ac:dyDescent="0.2">
      <c r="E806" s="57"/>
    </row>
    <row r="807" spans="5:5" x14ac:dyDescent="0.2">
      <c r="E807" s="57"/>
    </row>
    <row r="808" spans="5:5" x14ac:dyDescent="0.2">
      <c r="E808" s="57"/>
    </row>
    <row r="809" spans="5:5" x14ac:dyDescent="0.2">
      <c r="E809" s="57"/>
    </row>
    <row r="810" spans="5:5" x14ac:dyDescent="0.2">
      <c r="E810" s="57"/>
    </row>
    <row r="811" spans="5:5" x14ac:dyDescent="0.2">
      <c r="E811" s="57"/>
    </row>
    <row r="812" spans="5:5" x14ac:dyDescent="0.2">
      <c r="E812" s="57"/>
    </row>
    <row r="813" spans="5:5" x14ac:dyDescent="0.2">
      <c r="E813" s="57"/>
    </row>
    <row r="814" spans="5:5" x14ac:dyDescent="0.2">
      <c r="E814" s="57"/>
    </row>
    <row r="815" spans="5:5" x14ac:dyDescent="0.2">
      <c r="E815" s="57"/>
    </row>
    <row r="816" spans="5:5" x14ac:dyDescent="0.2">
      <c r="E816" s="57"/>
    </row>
    <row r="817" spans="5:5" x14ac:dyDescent="0.2">
      <c r="E817" s="57"/>
    </row>
    <row r="818" spans="5:5" x14ac:dyDescent="0.2">
      <c r="E818" s="57"/>
    </row>
    <row r="819" spans="5:5" x14ac:dyDescent="0.2">
      <c r="E819" s="57"/>
    </row>
    <row r="820" spans="5:5" x14ac:dyDescent="0.2">
      <c r="E820" s="57"/>
    </row>
    <row r="821" spans="5:5" x14ac:dyDescent="0.2">
      <c r="E821" s="57"/>
    </row>
    <row r="822" spans="5:5" x14ac:dyDescent="0.2">
      <c r="E822" s="57"/>
    </row>
    <row r="823" spans="5:5" x14ac:dyDescent="0.2">
      <c r="E823" s="57"/>
    </row>
  </sheetData>
  <sortState ref="A21:AW100">
    <sortCondition ref="A21:A57"/>
    <sortCondition ref="D21:D57"/>
  </sortState>
  <phoneticPr fontId="5" type="noConversion"/>
  <conditionalFormatting sqref="AW1:AW11 AW14:AW142">
    <cfRule type="cellIs" dxfId="7" priority="10" stopIfTrue="1" operator="notEqual">
      <formula>0</formula>
    </cfRule>
  </conditionalFormatting>
  <conditionalFormatting sqref="F11 F14:F138">
    <cfRule type="expression" dxfId="6" priority="19">
      <formula>($F11&lt;&gt;SUM($H11:$AT11))</formula>
    </cfRule>
  </conditionalFormatting>
  <conditionalFormatting sqref="AW12">
    <cfRule type="cellIs" dxfId="5" priority="6" stopIfTrue="1" operator="notEqual">
      <formula>0</formula>
    </cfRule>
  </conditionalFormatting>
  <conditionalFormatting sqref="AW13">
    <cfRule type="cellIs" dxfId="4" priority="4" stopIfTrue="1" operator="notEqual">
      <formula>0</formula>
    </cfRule>
  </conditionalFormatting>
  <conditionalFormatting sqref="F13">
    <cfRule type="expression" dxfId="3" priority="5">
      <formula>($F13&lt;&gt;SUM($H13:$AT13))</formula>
    </cfRule>
  </conditionalFormatting>
  <conditionalFormatting sqref="H1:AN1">
    <cfRule type="cellIs" dxfId="2" priority="3" operator="lessThan">
      <formula>H$4</formula>
    </cfRule>
  </conditionalFormatting>
  <conditionalFormatting sqref="I1:N1">
    <cfRule type="cellIs" dxfId="1" priority="2" operator="greaterThan">
      <formula>$H$4</formula>
    </cfRule>
  </conditionalFormatting>
  <conditionalFormatting sqref="F12">
    <cfRule type="expression" dxfId="0" priority="1">
      <formula>($F12&lt;&gt;SUM($H12:$AT12))</formula>
    </cfRule>
  </conditionalFormatting>
  <printOptions gridLines="1"/>
  <pageMargins left="0.98425196850393704" right="1.1811023622047245" top="0.78740157480314965" bottom="0.78740157480314965" header="0.51181102362204722" footer="0.51181102362204722"/>
  <pageSetup paperSize="9" scale="2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4"/>
  <sheetViews>
    <sheetView showOutlineSymbols="0" topLeftCell="A7" zoomScale="87" workbookViewId="0">
      <selection activeCell="F24" sqref="F24"/>
    </sheetView>
  </sheetViews>
  <sheetFormatPr defaultColWidth="9.6640625" defaultRowHeight="15" x14ac:dyDescent="0.2"/>
  <cols>
    <col min="1" max="1" width="8.6640625" style="2" customWidth="1"/>
    <col min="2" max="2" width="2.6640625" style="2" customWidth="1"/>
    <col min="3" max="3" width="6.6640625" style="2" customWidth="1"/>
    <col min="4" max="4" width="19.6640625" style="2" customWidth="1"/>
    <col min="5" max="5" width="2.6640625" style="2" customWidth="1"/>
    <col min="6" max="6" width="9.6640625" style="2" customWidth="1"/>
    <col min="7" max="7" width="3.6640625" style="2" customWidth="1"/>
    <col min="8" max="16384" width="9.6640625" style="2"/>
  </cols>
  <sheetData>
    <row r="1" spans="1:8" ht="15.75" x14ac:dyDescent="0.25">
      <c r="C1" s="11" t="str">
        <f>Settings!J2</f>
        <v>Piddington Parish Council</v>
      </c>
      <c r="D1" s="11"/>
    </row>
    <row r="3" spans="1:8" ht="15.75" x14ac:dyDescent="0.25">
      <c r="B3" s="11" t="s">
        <v>25</v>
      </c>
      <c r="D3" s="11"/>
      <c r="E3" s="11" t="str">
        <f>Settings!J4&amp;" to "&amp;Settings!M4</f>
        <v>1st April 2016 to 31st March 2017</v>
      </c>
      <c r="G3" s="11"/>
    </row>
    <row r="5" spans="1:8" x14ac:dyDescent="0.2">
      <c r="A5" s="2" t="s">
        <v>26</v>
      </c>
    </row>
    <row r="6" spans="1:8" x14ac:dyDescent="0.2">
      <c r="A6" s="12"/>
      <c r="C6" s="2" t="s">
        <v>27</v>
      </c>
    </row>
    <row r="7" spans="1:8" x14ac:dyDescent="0.2">
      <c r="A7" s="12"/>
      <c r="F7" s="5"/>
      <c r="G7" s="5"/>
    </row>
    <row r="8" spans="1:8" x14ac:dyDescent="0.2">
      <c r="A8" s="12">
        <f>Prior!F8</f>
        <v>7739</v>
      </c>
      <c r="C8" s="2" t="s">
        <v>8</v>
      </c>
      <c r="H8" s="5">
        <f>Receipts!$H$4</f>
        <v>8100</v>
      </c>
    </row>
    <row r="9" spans="1:8" x14ac:dyDescent="0.2">
      <c r="A9" s="12">
        <f>Prior!F9</f>
        <v>5.160000000000001</v>
      </c>
      <c r="C9" s="2" t="s">
        <v>13</v>
      </c>
      <c r="H9" s="5">
        <f>Receipts!$I$4</f>
        <v>5.0599999999999996</v>
      </c>
    </row>
    <row r="10" spans="1:8" x14ac:dyDescent="0.2">
      <c r="A10" s="12">
        <f>Prior!F10</f>
        <v>2640</v>
      </c>
      <c r="C10" s="2" t="s">
        <v>179</v>
      </c>
      <c r="H10" s="5">
        <f>SUM(Receipts!J4:K4)</f>
        <v>140</v>
      </c>
    </row>
    <row r="11" spans="1:8" x14ac:dyDescent="0.2">
      <c r="A11" s="12">
        <f>Prior!F11</f>
        <v>8253.02</v>
      </c>
      <c r="C11" s="2" t="s">
        <v>147</v>
      </c>
      <c r="H11" s="5">
        <f>SUM(Receipts!$L$4:N4)</f>
        <v>4577.5200000000004</v>
      </c>
    </row>
    <row r="12" spans="1:8" x14ac:dyDescent="0.2">
      <c r="A12" s="12">
        <f>Prior!F12</f>
        <v>1075</v>
      </c>
      <c r="C12" s="2" t="s">
        <v>22</v>
      </c>
      <c r="H12" s="5">
        <f>SUM(Receipts!O4:P4)</f>
        <v>735</v>
      </c>
    </row>
    <row r="13" spans="1:8" x14ac:dyDescent="0.2">
      <c r="A13" s="12">
        <f>Prior!F13</f>
        <v>738.5</v>
      </c>
      <c r="C13" s="2" t="s">
        <v>157</v>
      </c>
      <c r="H13" s="5">
        <f>Receipts!$Q$4</f>
        <v>90</v>
      </c>
    </row>
    <row r="14" spans="1:8" x14ac:dyDescent="0.2">
      <c r="A14" s="12">
        <f>Prior!F14</f>
        <v>130.76</v>
      </c>
      <c r="C14" s="2" t="s">
        <v>29</v>
      </c>
      <c r="H14" s="5">
        <f>Receipts!$R$4</f>
        <v>0</v>
      </c>
    </row>
    <row r="15" spans="1:8" x14ac:dyDescent="0.2">
      <c r="A15" s="12" t="str">
        <f>Prior!F15</f>
        <v>__________</v>
      </c>
      <c r="H15" s="35" t="s">
        <v>30</v>
      </c>
    </row>
    <row r="16" spans="1:8" x14ac:dyDescent="0.2">
      <c r="A16" s="12">
        <f>Prior!F16</f>
        <v>20581.439999999999</v>
      </c>
      <c r="C16" s="2" t="s">
        <v>31</v>
      </c>
      <c r="H16" s="5">
        <f>SUM(H8:H15)</f>
        <v>13647.580000000002</v>
      </c>
    </row>
    <row r="17" spans="1:8" x14ac:dyDescent="0.2">
      <c r="A17" s="12"/>
      <c r="F17" s="5"/>
      <c r="G17" s="5"/>
      <c r="H17" s="5"/>
    </row>
    <row r="18" spans="1:8" x14ac:dyDescent="0.2">
      <c r="A18" s="12"/>
      <c r="F18" s="5"/>
      <c r="G18" s="5"/>
      <c r="H18" s="5"/>
    </row>
    <row r="19" spans="1:8" x14ac:dyDescent="0.2">
      <c r="A19" s="12"/>
      <c r="F19" s="5"/>
      <c r="G19" s="5"/>
      <c r="H19" s="5"/>
    </row>
    <row r="20" spans="1:8" x14ac:dyDescent="0.2">
      <c r="A20" s="12"/>
      <c r="C20" s="13" t="s">
        <v>32</v>
      </c>
      <c r="D20" s="2" t="s">
        <v>33</v>
      </c>
      <c r="F20" s="5"/>
      <c r="G20" s="5"/>
      <c r="H20" s="5"/>
    </row>
    <row r="21" spans="1:8" x14ac:dyDescent="0.2">
      <c r="A21" s="12"/>
      <c r="F21" s="5"/>
      <c r="G21" s="5"/>
      <c r="H21" s="5"/>
    </row>
    <row r="22" spans="1:8" x14ac:dyDescent="0.2">
      <c r="A22" s="12">
        <f>Prior!D22</f>
        <v>2277.41</v>
      </c>
      <c r="C22" s="2" t="s">
        <v>34</v>
      </c>
      <c r="F22" s="5">
        <f>Payments!$H$4</f>
        <v>2694.8800000000006</v>
      </c>
      <c r="G22" s="5"/>
      <c r="H22" s="5"/>
    </row>
    <row r="23" spans="1:8" x14ac:dyDescent="0.2">
      <c r="A23" s="12">
        <f>Prior!D23</f>
        <v>150.83000000000001</v>
      </c>
      <c r="C23" s="2" t="s">
        <v>35</v>
      </c>
      <c r="F23" s="5">
        <f>Payments!$I$4</f>
        <v>495.10999999999996</v>
      </c>
      <c r="G23" s="5"/>
      <c r="H23" s="5"/>
    </row>
    <row r="24" spans="1:8" x14ac:dyDescent="0.2">
      <c r="A24" s="12">
        <f>Prior!D24</f>
        <v>0</v>
      </c>
      <c r="C24" s="2" t="s">
        <v>108</v>
      </c>
      <c r="F24" s="5">
        <f>Payments!$L$4</f>
        <v>0</v>
      </c>
      <c r="G24" s="5"/>
      <c r="H24" s="5"/>
    </row>
    <row r="25" spans="1:8" x14ac:dyDescent="0.2">
      <c r="A25" s="12">
        <f>Prior!D25</f>
        <v>172.96</v>
      </c>
      <c r="C25" s="2" t="s">
        <v>166</v>
      </c>
      <c r="F25" s="5">
        <f>SUM(Payments!J4:K4)+SUM(Payments!M4:O4)</f>
        <v>547</v>
      </c>
      <c r="G25" s="5"/>
      <c r="H25" s="5"/>
    </row>
    <row r="26" spans="1:8" x14ac:dyDescent="0.2">
      <c r="A26" s="12">
        <f>Prior!D26</f>
        <v>509.53</v>
      </c>
      <c r="C26" s="2" t="s">
        <v>19</v>
      </c>
      <c r="F26" s="5">
        <f>Payments!$P$4</f>
        <v>382.1</v>
      </c>
      <c r="G26" s="5"/>
      <c r="H26" s="5"/>
    </row>
    <row r="27" spans="1:8" x14ac:dyDescent="0.2">
      <c r="A27" s="12">
        <f>Prior!D27</f>
        <v>305.16999999999996</v>
      </c>
      <c r="C27" s="2" t="s">
        <v>36</v>
      </c>
      <c r="F27" s="5">
        <f>SUM(Payments!Q4:U4)</f>
        <v>407.63</v>
      </c>
      <c r="G27" s="5"/>
      <c r="H27" s="5"/>
    </row>
    <row r="28" spans="1:8" x14ac:dyDescent="0.2">
      <c r="A28" s="12">
        <f>Prior!D28</f>
        <v>491.12</v>
      </c>
      <c r="C28" s="2" t="s">
        <v>37</v>
      </c>
      <c r="F28" s="5">
        <f>SUM(Payments!V4:Y4)</f>
        <v>3135.24</v>
      </c>
      <c r="G28" s="5"/>
      <c r="H28" s="5"/>
    </row>
    <row r="29" spans="1:8" x14ac:dyDescent="0.2">
      <c r="A29" s="12">
        <f>Prior!D29</f>
        <v>785.96</v>
      </c>
      <c r="C29" s="2" t="s">
        <v>38</v>
      </c>
      <c r="F29" s="5">
        <f>SUM(Payments!Z4:AE4)</f>
        <v>3655</v>
      </c>
      <c r="G29" s="5"/>
      <c r="H29" s="5"/>
    </row>
    <row r="30" spans="1:8" x14ac:dyDescent="0.2">
      <c r="A30" s="12">
        <f>Prior!D30</f>
        <v>150</v>
      </c>
      <c r="C30" s="2" t="s">
        <v>28</v>
      </c>
      <c r="F30" s="5">
        <f>Payments!$AF$4</f>
        <v>0</v>
      </c>
      <c r="G30" s="5"/>
      <c r="H30" s="5"/>
    </row>
    <row r="31" spans="1:8" x14ac:dyDescent="0.2">
      <c r="A31" s="12">
        <f>Prior!D31</f>
        <v>236.55</v>
      </c>
      <c r="C31" s="2" t="s">
        <v>157</v>
      </c>
      <c r="F31" s="5">
        <f>Payments!$AG$4</f>
        <v>526</v>
      </c>
      <c r="G31" s="5"/>
      <c r="H31" s="5"/>
    </row>
    <row r="32" spans="1:8" x14ac:dyDescent="0.2">
      <c r="A32" s="12">
        <f>Prior!D32</f>
        <v>0</v>
      </c>
      <c r="C32" s="2" t="s">
        <v>149</v>
      </c>
      <c r="F32" s="5">
        <f>SUM(Payments!AH4:AK4)</f>
        <v>0</v>
      </c>
      <c r="G32" s="5"/>
      <c r="H32" s="5"/>
    </row>
    <row r="33" spans="1:8" x14ac:dyDescent="0.2">
      <c r="A33" s="12">
        <f>Prior!D33</f>
        <v>1309.8800000000001</v>
      </c>
      <c r="C33" s="2" t="s">
        <v>29</v>
      </c>
      <c r="F33" s="5">
        <f>SUM(Payments!AL4:AR4)</f>
        <v>3052.6</v>
      </c>
      <c r="G33" s="5"/>
      <c r="H33" s="5"/>
    </row>
    <row r="34" spans="1:8" x14ac:dyDescent="0.2">
      <c r="A34" s="12"/>
      <c r="F34" s="5" t="s">
        <v>30</v>
      </c>
      <c r="G34" s="5"/>
      <c r="H34" s="5"/>
    </row>
    <row r="35" spans="1:8" x14ac:dyDescent="0.2">
      <c r="A35" s="12">
        <f>Prior!F35</f>
        <v>6389.41</v>
      </c>
      <c r="C35" s="2" t="s">
        <v>39</v>
      </c>
      <c r="G35" s="5"/>
      <c r="H35" s="5">
        <f>SUM(F22:F34)</f>
        <v>14895.560000000001</v>
      </c>
    </row>
    <row r="36" spans="1:8" x14ac:dyDescent="0.2">
      <c r="A36" s="12" t="str">
        <f>Prior!F36</f>
        <v>__________</v>
      </c>
      <c r="F36" s="5"/>
      <c r="G36" s="5"/>
      <c r="H36" s="35" t="s">
        <v>30</v>
      </c>
    </row>
    <row r="37" spans="1:8" x14ac:dyDescent="0.2">
      <c r="A37" s="12"/>
      <c r="F37" s="5"/>
      <c r="G37" s="5"/>
      <c r="H37" s="5"/>
    </row>
    <row r="38" spans="1:8" x14ac:dyDescent="0.2">
      <c r="A38" s="12">
        <f>Prior!F38</f>
        <v>14192.029999999999</v>
      </c>
      <c r="C38" s="2" t="s">
        <v>40</v>
      </c>
      <c r="G38" s="5"/>
      <c r="H38" s="5">
        <f>H16-H35</f>
        <v>-1247.9799999999996</v>
      </c>
    </row>
    <row r="39" spans="1:8" x14ac:dyDescent="0.2">
      <c r="A39" s="12"/>
      <c r="F39" s="5"/>
      <c r="G39" s="5"/>
      <c r="H39" s="38"/>
    </row>
    <row r="40" spans="1:8" x14ac:dyDescent="0.2">
      <c r="A40" s="12"/>
    </row>
    <row r="44" spans="1:8" x14ac:dyDescent="0.2">
      <c r="F44" s="5"/>
    </row>
  </sheetData>
  <phoneticPr fontId="5" type="noConversion"/>
  <pageMargins left="0.97986111111111107" right="1.179861111111111" top="0.97986111111111107" bottom="1.179861111111111" header="0.5" footer="0.5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46"/>
  <sheetViews>
    <sheetView showOutlineSymbols="0" zoomScale="87" workbookViewId="0">
      <selection activeCell="G8" sqref="G8"/>
    </sheetView>
  </sheetViews>
  <sheetFormatPr defaultColWidth="9.6640625" defaultRowHeight="15" x14ac:dyDescent="0.2"/>
  <cols>
    <col min="1" max="1" width="9.6640625" style="2" customWidth="1"/>
    <col min="2" max="2" width="3.6640625" style="2" customWidth="1"/>
    <col min="3" max="3" width="6.6640625" style="2" customWidth="1"/>
    <col min="4" max="4" width="15.6640625" style="2" customWidth="1"/>
    <col min="5" max="5" width="9.6640625" style="2" customWidth="1"/>
    <col min="6" max="6" width="3.6640625" style="2" customWidth="1"/>
    <col min="7" max="16384" width="9.6640625" style="2"/>
  </cols>
  <sheetData>
    <row r="1" spans="1:7" ht="15.75" x14ac:dyDescent="0.25">
      <c r="C1" s="11" t="str">
        <f>Settings!J2</f>
        <v>Piddington Parish Council</v>
      </c>
    </row>
    <row r="3" spans="1:7" ht="15.75" x14ac:dyDescent="0.25">
      <c r="C3" s="11" t="s">
        <v>45</v>
      </c>
      <c r="E3" s="23" t="str">
        <f ca="1">Cash!$B$29</f>
        <v>31st March 2017</v>
      </c>
    </row>
    <row r="5" spans="1:7" x14ac:dyDescent="0.2">
      <c r="A5" s="2" t="s">
        <v>26</v>
      </c>
    </row>
    <row r="6" spans="1:7" x14ac:dyDescent="0.2">
      <c r="C6" s="2" t="s">
        <v>46</v>
      </c>
    </row>
    <row r="8" spans="1:7" x14ac:dyDescent="0.2">
      <c r="A8" s="12">
        <f>Prior!O8</f>
        <v>1310.99</v>
      </c>
      <c r="C8" s="2" t="s">
        <v>47</v>
      </c>
      <c r="E8" s="5"/>
      <c r="F8" s="5"/>
      <c r="G8" s="5">
        <f>Notes!$F$21</f>
        <v>584</v>
      </c>
    </row>
    <row r="9" spans="1:7" x14ac:dyDescent="0.2">
      <c r="A9" s="12">
        <f>Prior!O9</f>
        <v>9008.27</v>
      </c>
      <c r="C9" s="2" t="s">
        <v>128</v>
      </c>
      <c r="E9" s="5"/>
      <c r="F9" s="5"/>
      <c r="G9" s="5">
        <f>Cash!$D$29</f>
        <v>9013.33</v>
      </c>
    </row>
    <row r="10" spans="1:7" x14ac:dyDescent="0.2">
      <c r="A10" s="12">
        <f>Prior!O10</f>
        <v>17425.96</v>
      </c>
      <c r="C10" s="2" t="s">
        <v>48</v>
      </c>
      <c r="E10" s="5"/>
      <c r="F10" s="5"/>
      <c r="G10" s="5">
        <f>Cash!$E$29-Cash!$E$20-Cash!$E$21</f>
        <v>16899.91</v>
      </c>
    </row>
    <row r="11" spans="1:7" x14ac:dyDescent="0.2">
      <c r="A11" s="12" t="str">
        <f>Prior!O11</f>
        <v>__________</v>
      </c>
      <c r="E11" s="5"/>
      <c r="F11" s="5"/>
      <c r="G11" s="5" t="s">
        <v>30</v>
      </c>
    </row>
    <row r="12" spans="1:7" x14ac:dyDescent="0.2">
      <c r="A12" s="12">
        <f>Prior!O12</f>
        <v>27745.22</v>
      </c>
      <c r="E12" s="5"/>
      <c r="F12" s="5"/>
      <c r="G12" s="43">
        <f>SUM(G8:G11)</f>
        <v>26497.239999999998</v>
      </c>
    </row>
    <row r="13" spans="1:7" x14ac:dyDescent="0.2">
      <c r="A13" s="12"/>
      <c r="E13" s="5"/>
      <c r="F13" s="5"/>
      <c r="G13" s="5"/>
    </row>
    <row r="14" spans="1:7" x14ac:dyDescent="0.2">
      <c r="A14" s="12"/>
      <c r="C14" s="13" t="s">
        <v>32</v>
      </c>
      <c r="D14" s="2" t="s">
        <v>49</v>
      </c>
      <c r="E14" s="5"/>
      <c r="F14" s="5"/>
      <c r="G14" s="5"/>
    </row>
    <row r="15" spans="1:7" x14ac:dyDescent="0.2">
      <c r="A15" s="12"/>
      <c r="E15" s="5"/>
      <c r="F15" s="5"/>
      <c r="G15" s="5"/>
    </row>
    <row r="16" spans="1:7" x14ac:dyDescent="0.2">
      <c r="A16" s="12">
        <f>Prior!O16</f>
        <v>0</v>
      </c>
      <c r="C16" s="2" t="s">
        <v>50</v>
      </c>
      <c r="E16" s="5">
        <f>Notes!$F$40</f>
        <v>0</v>
      </c>
      <c r="F16" s="5"/>
      <c r="G16" s="5">
        <f>E16</f>
        <v>0</v>
      </c>
    </row>
    <row r="17" spans="1:13" x14ac:dyDescent="0.2">
      <c r="A17" s="12" t="str">
        <f>Prior!O17</f>
        <v>__________</v>
      </c>
      <c r="E17" s="5" t="s">
        <v>30</v>
      </c>
      <c r="F17" s="5"/>
      <c r="G17" s="5" t="s">
        <v>30</v>
      </c>
    </row>
    <row r="18" spans="1:13" x14ac:dyDescent="0.2">
      <c r="A18" s="12"/>
      <c r="E18" s="5"/>
      <c r="F18" s="5"/>
      <c r="G18" s="43"/>
      <c r="M18" s="5"/>
    </row>
    <row r="19" spans="1:13" x14ac:dyDescent="0.2">
      <c r="A19" s="12">
        <f>Prior!O19</f>
        <v>27745.22</v>
      </c>
      <c r="C19" s="2" t="s">
        <v>51</v>
      </c>
      <c r="E19" s="5"/>
      <c r="F19" s="5"/>
      <c r="G19" s="5">
        <f>G12-G16</f>
        <v>26497.239999999998</v>
      </c>
    </row>
    <row r="20" spans="1:13" x14ac:dyDescent="0.2">
      <c r="A20" s="24" t="str">
        <f>Prior!O20</f>
        <v>__________</v>
      </c>
      <c r="G20" s="2" t="s">
        <v>30</v>
      </c>
    </row>
    <row r="21" spans="1:13" x14ac:dyDescent="0.2">
      <c r="A21" s="24"/>
      <c r="G21" s="44"/>
    </row>
    <row r="22" spans="1:13" x14ac:dyDescent="0.2">
      <c r="A22" s="24"/>
    </row>
    <row r="23" spans="1:13" x14ac:dyDescent="0.2">
      <c r="A23" s="24"/>
      <c r="C23" s="2" t="s">
        <v>52</v>
      </c>
    </row>
    <row r="24" spans="1:13" x14ac:dyDescent="0.2">
      <c r="A24" s="24"/>
    </row>
    <row r="25" spans="1:13" x14ac:dyDescent="0.2">
      <c r="A25" s="12">
        <f>Prior!O25</f>
        <v>13553.19</v>
      </c>
      <c r="C25" s="2" t="str">
        <f>"Balance at "&amp;(Cash!$B$12)</f>
        <v>Balance at 31st March 2016</v>
      </c>
      <c r="G25" s="5">
        <f>A29</f>
        <v>27745.22</v>
      </c>
    </row>
    <row r="26" spans="1:13" x14ac:dyDescent="0.2">
      <c r="A26" s="12">
        <f>Prior!O26</f>
        <v>14192.029999999999</v>
      </c>
      <c r="C26" s="2" t="s">
        <v>40</v>
      </c>
      <c r="G26" s="5">
        <f>Income!$H$38</f>
        <v>-1247.9799999999996</v>
      </c>
    </row>
    <row r="27" spans="1:13" x14ac:dyDescent="0.2">
      <c r="A27" s="24"/>
      <c r="C27"/>
    </row>
    <row r="28" spans="1:13" x14ac:dyDescent="0.2">
      <c r="A28" s="24"/>
    </row>
    <row r="29" spans="1:13" x14ac:dyDescent="0.2">
      <c r="A29" s="45">
        <f>Prior!O29</f>
        <v>27745.22</v>
      </c>
      <c r="G29" s="43">
        <f>SUM(G25:G28)</f>
        <v>26497.24</v>
      </c>
    </row>
    <row r="30" spans="1:13" x14ac:dyDescent="0.2">
      <c r="A30" s="2" t="s">
        <v>30</v>
      </c>
      <c r="G30" s="2" t="s">
        <v>30</v>
      </c>
    </row>
    <row r="31" spans="1:13" x14ac:dyDescent="0.2">
      <c r="A31" s="24"/>
    </row>
    <row r="32" spans="1:13" x14ac:dyDescent="0.2">
      <c r="A32" s="24"/>
    </row>
    <row r="33" spans="1:8" x14ac:dyDescent="0.2">
      <c r="A33" s="24"/>
    </row>
    <row r="34" spans="1:8" x14ac:dyDescent="0.2">
      <c r="A34" s="24"/>
      <c r="C34" s="2" t="s">
        <v>53</v>
      </c>
    </row>
    <row r="35" spans="1:8" x14ac:dyDescent="0.2">
      <c r="A35" s="24"/>
      <c r="C35" s="2" t="str">
        <f ca="1">"as at "&amp;(E3)&amp;" and reflects its income and expenditure during the year "</f>
        <v xml:space="preserve">as at 31st March 2017 and reflects its income and expenditure during the year </v>
      </c>
    </row>
    <row r="39" spans="1:8" x14ac:dyDescent="0.2">
      <c r="C39" s="2" t="s">
        <v>54</v>
      </c>
    </row>
    <row r="40" spans="1:8" x14ac:dyDescent="0.2">
      <c r="F40" s="25"/>
      <c r="G40" s="25"/>
    </row>
    <row r="45" spans="1:8" x14ac:dyDescent="0.2">
      <c r="C45" s="25"/>
      <c r="D45" s="25"/>
      <c r="F45" s="25"/>
      <c r="G45" s="25"/>
      <c r="H45" s="25"/>
    </row>
    <row r="46" spans="1:8" x14ac:dyDescent="0.2">
      <c r="C46" s="2" t="s">
        <v>55</v>
      </c>
      <c r="F46" s="2" t="s">
        <v>56</v>
      </c>
    </row>
  </sheetData>
  <phoneticPr fontId="5" type="noConversion"/>
  <pageMargins left="0.97986111111111107" right="1.179861111111111" top="0.97986111111111107" bottom="1.179861111111111" header="0.5" footer="0.5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83"/>
  <sheetViews>
    <sheetView showOutlineSymbols="0" topLeftCell="A7" zoomScale="87" workbookViewId="0">
      <selection activeCell="G65" sqref="G65"/>
    </sheetView>
  </sheetViews>
  <sheetFormatPr defaultColWidth="9.6640625" defaultRowHeight="15" x14ac:dyDescent="0.2"/>
  <cols>
    <col min="1" max="1" width="7.6640625" style="2" customWidth="1"/>
    <col min="2" max="2" width="5.6640625" style="2" customWidth="1"/>
    <col min="3" max="5" width="9.6640625" style="2"/>
    <col min="6" max="6" width="10.33203125" style="2" bestFit="1" customWidth="1"/>
    <col min="7" max="16384" width="9.6640625" style="2"/>
  </cols>
  <sheetData>
    <row r="1" spans="1:13" ht="15.75" x14ac:dyDescent="0.25">
      <c r="A1" s="11"/>
      <c r="E1" s="2" t="s">
        <v>57</v>
      </c>
    </row>
    <row r="2" spans="1:13" x14ac:dyDescent="0.2">
      <c r="E2" s="2" t="str">
        <f ca="1">Balance!$E$3</f>
        <v>31st March 2017</v>
      </c>
    </row>
    <row r="4" spans="1:13" x14ac:dyDescent="0.2">
      <c r="A4" s="2" t="s">
        <v>58</v>
      </c>
    </row>
    <row r="5" spans="1:13" x14ac:dyDescent="0.2">
      <c r="B5" s="36" t="s">
        <v>281</v>
      </c>
    </row>
    <row r="6" spans="1:13" x14ac:dyDescent="0.2">
      <c r="B6" s="36" t="s">
        <v>282</v>
      </c>
    </row>
    <row r="8" spans="1:13" x14ac:dyDescent="0.2">
      <c r="A8" s="2" t="s">
        <v>59</v>
      </c>
    </row>
    <row r="9" spans="1:13" x14ac:dyDescent="0.2">
      <c r="B9" s="2" t="s">
        <v>60</v>
      </c>
    </row>
    <row r="11" spans="1:13" x14ac:dyDescent="0.2">
      <c r="A11" s="2" t="s">
        <v>61</v>
      </c>
    </row>
    <row r="12" spans="1:13" x14ac:dyDescent="0.2">
      <c r="B12" s="2" t="s">
        <v>60</v>
      </c>
    </row>
    <row r="14" spans="1:13" x14ac:dyDescent="0.2">
      <c r="A14" s="2" t="str">
        <f ca="1">"Debtors at "&amp;(E2)</f>
        <v>Debtors at 31st March 2017</v>
      </c>
    </row>
    <row r="15" spans="1:13" x14ac:dyDescent="0.2">
      <c r="B15" s="2" t="s">
        <v>62</v>
      </c>
    </row>
    <row r="16" spans="1:13" x14ac:dyDescent="0.2">
      <c r="E16"/>
      <c r="F16" s="96"/>
      <c r="G16" s="26"/>
      <c r="J16"/>
      <c r="L16"/>
      <c r="M16" s="26"/>
    </row>
    <row r="17" spans="1:13" x14ac:dyDescent="0.2">
      <c r="C17"/>
      <c r="E17"/>
      <c r="F17" s="96"/>
      <c r="J17"/>
      <c r="L17"/>
      <c r="M17" s="26"/>
    </row>
    <row r="18" spans="1:13" x14ac:dyDescent="0.2">
      <c r="C18"/>
      <c r="E18" s="36"/>
      <c r="F18" s="96"/>
      <c r="J18"/>
      <c r="L18"/>
      <c r="M18" s="26"/>
    </row>
    <row r="19" spans="1:13" x14ac:dyDescent="0.2">
      <c r="C19" t="s">
        <v>11</v>
      </c>
      <c r="E19" t="str">
        <f>Cash!B16</f>
        <v>2016/17</v>
      </c>
      <c r="F19" s="96">
        <f>Payments!L5-Receipts!T4+Receipts!T13</f>
        <v>584</v>
      </c>
    </row>
    <row r="20" spans="1:13" ht="15.75" thickBot="1" x14ac:dyDescent="0.25">
      <c r="F20" s="96"/>
      <c r="M20" s="26"/>
    </row>
    <row r="21" spans="1:13" ht="16.5" thickTop="1" thickBot="1" x14ac:dyDescent="0.25">
      <c r="F21" s="95">
        <f>SUM(F16:F20)</f>
        <v>584</v>
      </c>
    </row>
    <row r="22" spans="1:13" ht="15.75" thickTop="1" x14ac:dyDescent="0.2">
      <c r="B22"/>
      <c r="F22" s="27"/>
    </row>
    <row r="24" spans="1:13" x14ac:dyDescent="0.2">
      <c r="A24" s="2" t="s">
        <v>63</v>
      </c>
    </row>
    <row r="25" spans="1:13" x14ac:dyDescent="0.2">
      <c r="B25" s="2" t="s">
        <v>60</v>
      </c>
    </row>
    <row r="27" spans="1:13" x14ac:dyDescent="0.2">
      <c r="A27" s="2" t="s">
        <v>64</v>
      </c>
    </row>
    <row r="28" spans="1:13" x14ac:dyDescent="0.2">
      <c r="B28" s="2" t="s">
        <v>60</v>
      </c>
    </row>
    <row r="30" spans="1:13" x14ac:dyDescent="0.2">
      <c r="A30" s="2" t="s">
        <v>65</v>
      </c>
    </row>
    <row r="31" spans="1:13" x14ac:dyDescent="0.2">
      <c r="D31" s="26"/>
    </row>
    <row r="32" spans="1:13" x14ac:dyDescent="0.2">
      <c r="B32" s="2" t="s">
        <v>9</v>
      </c>
      <c r="D32" s="2" t="s">
        <v>66</v>
      </c>
    </row>
    <row r="34" spans="1:6" x14ac:dyDescent="0.2">
      <c r="A34" s="2" t="str">
        <f ca="1">"Creditors at "&amp;(E2)</f>
        <v>Creditors at 31st March 2017</v>
      </c>
    </row>
    <row r="35" spans="1:6" x14ac:dyDescent="0.2">
      <c r="B35" s="28"/>
      <c r="C35" s="36"/>
      <c r="E35" s="26"/>
      <c r="F35" s="96"/>
    </row>
    <row r="36" spans="1:6" x14ac:dyDescent="0.2">
      <c r="B36" s="28"/>
      <c r="C36" s="36"/>
      <c r="D36" s="36"/>
      <c r="F36" s="96"/>
    </row>
    <row r="37" spans="1:6" x14ac:dyDescent="0.2">
      <c r="B37" s="28"/>
      <c r="C37" s="36"/>
      <c r="D37" s="36"/>
      <c r="F37" s="96"/>
    </row>
    <row r="38" spans="1:6" x14ac:dyDescent="0.2">
      <c r="C38" s="36"/>
      <c r="D38" s="36"/>
      <c r="F38" s="96"/>
    </row>
    <row r="39" spans="1:6" ht="15.75" thickBot="1" x14ac:dyDescent="0.25">
      <c r="F39" s="96"/>
    </row>
    <row r="40" spans="1:6" ht="16.5" thickTop="1" thickBot="1" x14ac:dyDescent="0.25">
      <c r="F40" s="95">
        <f>SUM(E35:E39)</f>
        <v>0</v>
      </c>
    </row>
    <row r="41" spans="1:6" ht="15.75" thickTop="1" x14ac:dyDescent="0.2">
      <c r="F41" s="27"/>
    </row>
    <row r="42" spans="1:6" x14ac:dyDescent="0.2">
      <c r="A42" s="2" t="s">
        <v>67</v>
      </c>
      <c r="D42" t="s">
        <v>60</v>
      </c>
      <c r="E42" s="2">
        <v>0</v>
      </c>
    </row>
    <row r="43" spans="1:6" x14ac:dyDescent="0.2">
      <c r="B43" t="s">
        <v>90</v>
      </c>
      <c r="D43" t="s">
        <v>91</v>
      </c>
      <c r="E43" s="2">
        <v>0</v>
      </c>
    </row>
    <row r="44" spans="1:6" x14ac:dyDescent="0.2">
      <c r="B44"/>
    </row>
    <row r="46" spans="1:6" x14ac:dyDescent="0.2">
      <c r="A46" s="2" t="s">
        <v>68</v>
      </c>
    </row>
    <row r="47" spans="1:6" x14ac:dyDescent="0.2">
      <c r="B47" s="36" t="s">
        <v>283</v>
      </c>
    </row>
    <row r="49" spans="1:8" x14ac:dyDescent="0.2">
      <c r="A49" s="2" t="s">
        <v>69</v>
      </c>
      <c r="B49" t="s">
        <v>94</v>
      </c>
      <c r="C49" s="1" t="str">
        <f>Settings!M4</f>
        <v>31st March 2017</v>
      </c>
    </row>
    <row r="50" spans="1:8" x14ac:dyDescent="0.2">
      <c r="F50" s="26"/>
    </row>
    <row r="51" spans="1:8" x14ac:dyDescent="0.2">
      <c r="B51" s="36" t="s">
        <v>278</v>
      </c>
      <c r="F51" s="26"/>
    </row>
    <row r="52" spans="1:8" x14ac:dyDescent="0.2">
      <c r="F52" s="26"/>
    </row>
    <row r="54" spans="1:8" x14ac:dyDescent="0.2">
      <c r="A54" s="2" t="s">
        <v>70</v>
      </c>
    </row>
    <row r="55" spans="1:8" x14ac:dyDescent="0.2">
      <c r="B55" s="36" t="s">
        <v>284</v>
      </c>
    </row>
    <row r="56" spans="1:8" x14ac:dyDescent="0.2">
      <c r="B56" s="2" t="s">
        <v>70</v>
      </c>
      <c r="F56" s="96">
        <v>0</v>
      </c>
    </row>
    <row r="57" spans="1:8" x14ac:dyDescent="0.2">
      <c r="B57" s="2" t="s">
        <v>71</v>
      </c>
      <c r="F57" s="96">
        <f>SUM(Cash!$D$29:$E$29)-F56</f>
        <v>25933.239999999998</v>
      </c>
    </row>
    <row r="58" spans="1:8" x14ac:dyDescent="0.2">
      <c r="B58" s="2" t="s">
        <v>72</v>
      </c>
      <c r="F58" s="96"/>
    </row>
    <row r="59" spans="1:8" x14ac:dyDescent="0.2">
      <c r="C59" s="36" t="s">
        <v>60</v>
      </c>
      <c r="E59" s="26"/>
      <c r="F59" s="96"/>
    </row>
    <row r="60" spans="1:8" x14ac:dyDescent="0.2">
      <c r="H60" s="96"/>
    </row>
    <row r="61" spans="1:8" x14ac:dyDescent="0.2">
      <c r="A61" s="2" t="s">
        <v>73</v>
      </c>
    </row>
    <row r="65" spans="1:7" x14ac:dyDescent="0.2">
      <c r="A65" s="2" t="s">
        <v>74</v>
      </c>
      <c r="G65" s="96"/>
    </row>
    <row r="66" spans="1:7" x14ac:dyDescent="0.2">
      <c r="B66" s="2" t="s">
        <v>97</v>
      </c>
      <c r="D66" s="36" t="s">
        <v>280</v>
      </c>
      <c r="E66" s="2" t="s">
        <v>98</v>
      </c>
    </row>
    <row r="67" spans="1:7" x14ac:dyDescent="0.2">
      <c r="B67" s="2" t="s">
        <v>100</v>
      </c>
    </row>
    <row r="68" spans="1:7" x14ac:dyDescent="0.2">
      <c r="B68" s="36" t="s">
        <v>94</v>
      </c>
      <c r="C68" s="40">
        <v>7.42</v>
      </c>
      <c r="D68" s="36" t="s">
        <v>101</v>
      </c>
      <c r="E68"/>
      <c r="F68" s="41" t="e">
        <f>C68*D66</f>
        <v>#VALUE!</v>
      </c>
    </row>
    <row r="69" spans="1:7" x14ac:dyDescent="0.2">
      <c r="B69" s="2" t="s">
        <v>99</v>
      </c>
    </row>
    <row r="70" spans="1:7" x14ac:dyDescent="0.2">
      <c r="D70" s="36" t="s">
        <v>60</v>
      </c>
      <c r="G70" s="96"/>
    </row>
    <row r="71" spans="1:7" ht="15.75" thickBot="1" x14ac:dyDescent="0.25">
      <c r="G71" s="96"/>
    </row>
    <row r="72" spans="1:7" ht="16.5" thickTop="1" thickBot="1" x14ac:dyDescent="0.25">
      <c r="G72" s="95">
        <v>0</v>
      </c>
    </row>
    <row r="73" spans="1:7" ht="15.75" thickTop="1" x14ac:dyDescent="0.2">
      <c r="A73" s="2" t="s">
        <v>75</v>
      </c>
      <c r="G73" s="27"/>
    </row>
    <row r="74" spans="1:7" x14ac:dyDescent="0.2">
      <c r="B74" s="2" t="s">
        <v>60</v>
      </c>
    </row>
    <row r="76" spans="1:7" x14ac:dyDescent="0.2">
      <c r="A76" s="2" t="s">
        <v>76</v>
      </c>
    </row>
    <row r="77" spans="1:7" x14ac:dyDescent="0.2">
      <c r="B77" s="36" t="s">
        <v>279</v>
      </c>
    </row>
    <row r="79" spans="1:7" x14ac:dyDescent="0.2">
      <c r="A79" s="2" t="s">
        <v>77</v>
      </c>
    </row>
    <row r="80" spans="1:7" x14ac:dyDescent="0.2">
      <c r="B80" s="2" t="s">
        <v>60</v>
      </c>
    </row>
    <row r="82" spans="1:2" x14ac:dyDescent="0.2">
      <c r="A82" s="2" t="s">
        <v>78</v>
      </c>
    </row>
    <row r="83" spans="1:2" x14ac:dyDescent="0.2">
      <c r="B83" s="2" t="s">
        <v>60</v>
      </c>
    </row>
  </sheetData>
  <phoneticPr fontId="5" type="noConversion"/>
  <pageMargins left="0.97986111111111107" right="1.179861111111111" top="0.97986111111111107" bottom="1.179861111111111" header="0.5" footer="0.5"/>
  <pageSetup paperSize="9" scale="64" fitToHeight="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E35" sqref="E35"/>
    </sheetView>
  </sheetViews>
  <sheetFormatPr defaultRowHeight="15" x14ac:dyDescent="0.2"/>
  <cols>
    <col min="1" max="1" width="25.21875" customWidth="1"/>
    <col min="2" max="2" width="3.88671875" customWidth="1"/>
    <col min="3" max="3" width="10" customWidth="1"/>
    <col min="4" max="4" width="10.44140625" customWidth="1"/>
  </cols>
  <sheetData>
    <row r="1" spans="1:14" x14ac:dyDescent="0.2">
      <c r="A1" t="s">
        <v>92</v>
      </c>
      <c r="D1" t="str">
        <f>Settings!M4</f>
        <v>31st March 2017</v>
      </c>
    </row>
    <row r="5" spans="1:14" x14ac:dyDescent="0.2">
      <c r="C5" t="s">
        <v>26</v>
      </c>
      <c r="D5" t="s">
        <v>79</v>
      </c>
    </row>
    <row r="7" spans="1:14" x14ac:dyDescent="0.2">
      <c r="A7" t="s">
        <v>80</v>
      </c>
      <c r="C7" s="29">
        <f>Prior!Q7</f>
        <v>13553.19</v>
      </c>
      <c r="D7" s="29">
        <f>Balance!G25</f>
        <v>27745.22</v>
      </c>
      <c r="N7" s="29"/>
    </row>
    <row r="8" spans="1:14" x14ac:dyDescent="0.2">
      <c r="C8" s="29"/>
      <c r="D8" s="29"/>
      <c r="N8" s="29"/>
    </row>
    <row r="9" spans="1:14" x14ac:dyDescent="0.2">
      <c r="A9" t="s">
        <v>8</v>
      </c>
      <c r="C9" s="29">
        <f>Prior!Q9</f>
        <v>7739</v>
      </c>
      <c r="D9" s="29">
        <f>Income!H8</f>
        <v>8100</v>
      </c>
      <c r="N9" s="29"/>
    </row>
    <row r="10" spans="1:14" x14ac:dyDescent="0.2">
      <c r="C10" s="29"/>
      <c r="D10" s="29"/>
      <c r="N10" s="29"/>
    </row>
    <row r="11" spans="1:14" x14ac:dyDescent="0.2">
      <c r="A11" t="s">
        <v>81</v>
      </c>
      <c r="C11" s="29">
        <f>Prior!Q11</f>
        <v>12842.439999999999</v>
      </c>
      <c r="D11" s="29">
        <f>Income!H16-Audit!D9+0.25</f>
        <v>5547.8300000000017</v>
      </c>
      <c r="J11" s="36"/>
      <c r="N11" s="29"/>
    </row>
    <row r="12" spans="1:14" x14ac:dyDescent="0.2">
      <c r="C12" s="29"/>
      <c r="D12" s="29"/>
      <c r="N12" s="29"/>
    </row>
    <row r="13" spans="1:14" x14ac:dyDescent="0.2">
      <c r="A13" t="s">
        <v>82</v>
      </c>
      <c r="C13" s="29">
        <f>Prior!Q13</f>
        <v>2277.41</v>
      </c>
      <c r="D13" s="29">
        <f>Income!F22</f>
        <v>2694.8800000000006</v>
      </c>
      <c r="J13" s="36"/>
      <c r="N13" s="29"/>
    </row>
    <row r="14" spans="1:14" x14ac:dyDescent="0.2">
      <c r="C14" s="29"/>
      <c r="D14" s="29"/>
      <c r="N14" s="29"/>
    </row>
    <row r="15" spans="1:14" x14ac:dyDescent="0.2">
      <c r="A15" t="s">
        <v>83</v>
      </c>
      <c r="C15" s="29">
        <f>Prior!Q15</f>
        <v>0</v>
      </c>
      <c r="D15" s="29">
        <f>Income!F24</f>
        <v>0</v>
      </c>
      <c r="N15" s="29"/>
    </row>
    <row r="16" spans="1:14" x14ac:dyDescent="0.2">
      <c r="C16" s="29"/>
      <c r="D16" s="29"/>
      <c r="N16" s="29"/>
    </row>
    <row r="17" spans="1:14" x14ac:dyDescent="0.2">
      <c r="A17" t="s">
        <v>84</v>
      </c>
      <c r="C17" s="29">
        <f>Prior!Q17</f>
        <v>4112</v>
      </c>
      <c r="D17" s="29">
        <f>Income!H35-Audit!D15-Audit!D13</f>
        <v>12200.68</v>
      </c>
      <c r="N17" s="29"/>
    </row>
    <row r="18" spans="1:14" x14ac:dyDescent="0.2">
      <c r="C18" s="29"/>
      <c r="D18" s="29"/>
      <c r="N18" s="29"/>
    </row>
    <row r="19" spans="1:14" x14ac:dyDescent="0.2">
      <c r="A19" t="s">
        <v>85</v>
      </c>
      <c r="C19" s="29">
        <f>Prior!Q19</f>
        <v>27745.22</v>
      </c>
      <c r="D19" s="29">
        <f>Balance!G29</f>
        <v>26497.24</v>
      </c>
      <c r="N19" s="29"/>
    </row>
    <row r="20" spans="1:14" x14ac:dyDescent="0.2">
      <c r="C20" s="29"/>
      <c r="D20" s="29"/>
      <c r="N20" s="29"/>
    </row>
    <row r="21" spans="1:14" x14ac:dyDescent="0.2">
      <c r="C21" s="29">
        <f>Prior!Q21</f>
        <v>0</v>
      </c>
      <c r="D21" s="29">
        <f>ROUND(D7,0)+ROUND(D9,0)+ROUND(D11,0)-ROUND(D13,0)-ROUND(D15,0)-ROUND(D17,0)-ROUND(D19,0)</f>
        <v>0</v>
      </c>
      <c r="F21" t="s">
        <v>86</v>
      </c>
      <c r="N21" s="29"/>
    </row>
    <row r="22" spans="1:14" x14ac:dyDescent="0.2">
      <c r="C22" s="29"/>
      <c r="D22" s="29"/>
      <c r="F22" t="s">
        <v>93</v>
      </c>
      <c r="N22" s="29"/>
    </row>
    <row r="23" spans="1:14" x14ac:dyDescent="0.2">
      <c r="A23" t="s">
        <v>87</v>
      </c>
      <c r="C23" s="29">
        <f>Prior!Q23</f>
        <v>26434.23</v>
      </c>
      <c r="D23" s="29">
        <f>SUM(Cash!D29:E29)-Cash!E21</f>
        <v>25913.239999999998</v>
      </c>
      <c r="N23" s="29"/>
    </row>
    <row r="24" spans="1:14" x14ac:dyDescent="0.2">
      <c r="C24" s="29"/>
      <c r="D24" s="29"/>
      <c r="N24" s="29"/>
    </row>
    <row r="25" spans="1:14" x14ac:dyDescent="0.2">
      <c r="A25" t="s">
        <v>88</v>
      </c>
      <c r="C25" s="29">
        <f>Prior!Q25</f>
        <v>19709.420000000002</v>
      </c>
      <c r="D25" s="29">
        <v>20755.47</v>
      </c>
      <c r="N25" s="29"/>
    </row>
    <row r="26" spans="1:14" x14ac:dyDescent="0.2">
      <c r="C26" s="29"/>
      <c r="D26" s="29"/>
      <c r="N26" s="29"/>
    </row>
    <row r="27" spans="1:14" x14ac:dyDescent="0.2">
      <c r="A27" t="s">
        <v>89</v>
      </c>
      <c r="C27" s="29">
        <f>Prior!Q27</f>
        <v>0</v>
      </c>
      <c r="D27" s="29">
        <f>Notes!E42</f>
        <v>0</v>
      </c>
      <c r="N27" s="29"/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238"/>
  <sheetViews>
    <sheetView workbookViewId="0">
      <selection activeCell="B1" sqref="B1:H60"/>
    </sheetView>
  </sheetViews>
  <sheetFormatPr defaultRowHeight="15" x14ac:dyDescent="0.2"/>
  <sheetData>
    <row r="1" spans="2:33" x14ac:dyDescent="0.2">
      <c r="B1" t="s">
        <v>23</v>
      </c>
      <c r="J1">
        <f ca="1">COUNT(M:M)-1</f>
        <v>1</v>
      </c>
      <c r="K1" s="36" t="s">
        <v>130</v>
      </c>
      <c r="M1">
        <v>0</v>
      </c>
      <c r="O1">
        <f ca="1">COUNT(R:R)-1</f>
        <v>0</v>
      </c>
      <c r="P1" s="36" t="s">
        <v>132</v>
      </c>
      <c r="R1">
        <v>0</v>
      </c>
    </row>
    <row r="2" spans="2:33" x14ac:dyDescent="0.2">
      <c r="B2">
        <f>IF(ISNA(MATCH(Settings!$C$9-1,Payments!A20:A800,1)),1,MATCH(Settings!$C$9-1,Payments!A20:A800,1))</f>
        <v>77</v>
      </c>
      <c r="C2">
        <f t="array" aca="1" ref="C2:H31" ca="1">OFFSET(Payments!A20,Worksheet!B2,0,30,6)</f>
        <v>42815</v>
      </c>
      <c r="D2" t="str">
        <f ca="1"/>
        <v>PVH</v>
      </c>
      <c r="E2" t="str">
        <f ca="1"/>
        <v>room hire</v>
      </c>
      <c r="F2">
        <f ca="1"/>
        <v>100235</v>
      </c>
      <c r="G2">
        <f ca="1"/>
        <v>0</v>
      </c>
      <c r="H2">
        <f ca="1"/>
        <v>20</v>
      </c>
      <c r="K2" t="b">
        <f>IF(AND(ISBLANK(Payments!A11),ISBLANK(Payments!B11),ISBLANK(Payments!F11)),TRUE,IF(ISBLANK(Payments!E11),FALSE,TRUE))</f>
        <v>1</v>
      </c>
      <c r="L2">
        <f>L1+M1</f>
        <v>0</v>
      </c>
      <c r="M2">
        <f ca="1">MATCH(FALSE,OFFSET($K$1,L2,0,999,1),0)</f>
        <v>88</v>
      </c>
      <c r="N2">
        <f ca="1">IF(ISNA(L2),0,OFFSET(Payments!$A$11,Worksheet!$L2-2,5))</f>
        <v>0</v>
      </c>
      <c r="P2" t="b">
        <f>IF(AND(ISBLANK(Receipts!A10),ISBLANK(Receipts!B10),ISBLANK(Receipts!E10),ISBLANK(Receipts!F10)),TRUE,IF(ISBLANK(Receipts!D10),FALSE,TRUE))</f>
        <v>1</v>
      </c>
      <c r="Q2">
        <f>Q1+R1</f>
        <v>0</v>
      </c>
      <c r="R2" t="e">
        <f ca="1">MATCH(FALSE,OFFSET($P$1,Q2,0,999,1),0)</f>
        <v>#N/A</v>
      </c>
      <c r="S2">
        <f ca="1">IF(ISNA(Q2),0,SUM(OFFSET(Receipts!$A$10,Worksheet!$Q2-2,4,1,2)))</f>
        <v>0</v>
      </c>
      <c r="U2">
        <f t="array" aca="1" ref="U2:Z2" ca="1">IF(ISNA(M2),"",OFFSET(Payments!$A$11,Worksheet!L3-2,0,1,6))</f>
        <v>42815</v>
      </c>
      <c r="V2" t="str">
        <f ca="1"/>
        <v>PVH</v>
      </c>
      <c r="W2" t="str">
        <f ca="1"/>
        <v>room hire</v>
      </c>
      <c r="X2">
        <f ca="1"/>
        <v>100235</v>
      </c>
      <c r="Y2">
        <f ca="1"/>
        <v>0</v>
      </c>
      <c r="Z2">
        <f ca="1"/>
        <v>20</v>
      </c>
      <c r="AB2" t="str">
        <f t="array" aca="1" ref="AB2:AG2" ca="1">IF(ISNA(R2),"",OFFSET(Receipts!$A$10,Worksheet!Q3-2,0,1,6))</f>
        <v/>
      </c>
      <c r="AC2" t="str">
        <f ca="1"/>
        <v/>
      </c>
      <c r="AD2" t="str">
        <f ca="1"/>
        <v/>
      </c>
      <c r="AE2" t="str">
        <f ca="1"/>
        <v/>
      </c>
      <c r="AF2" t="str">
        <f ca="1"/>
        <v/>
      </c>
      <c r="AG2" t="str">
        <f ca="1"/>
        <v/>
      </c>
    </row>
    <row r="3" spans="2:33" x14ac:dyDescent="0.2">
      <c r="C3">
        <f ca="1"/>
        <v>42815</v>
      </c>
      <c r="D3" t="str">
        <f ca="1"/>
        <v>HMRC</v>
      </c>
      <c r="E3" t="str">
        <f ca="1"/>
        <v>Cl tax</v>
      </c>
      <c r="F3">
        <f ca="1"/>
        <v>100236</v>
      </c>
      <c r="G3">
        <f ca="1"/>
        <v>42818</v>
      </c>
      <c r="H3">
        <f ca="1"/>
        <v>46</v>
      </c>
      <c r="K3" t="b">
        <f>IF(AND(ISBLANK(Payments!A12),ISBLANK(Payments!B12),ISBLANK(Payments!F12)),TRUE,IF(ISBLANK(Payments!E12),FALSE,TRUE))</f>
        <v>1</v>
      </c>
      <c r="L3">
        <f t="shared" ref="L3:L58" ca="1" si="0">L2+M2</f>
        <v>88</v>
      </c>
      <c r="M3" t="e">
        <f t="shared" ref="M3:M58" ca="1" si="1">MATCH(FALSE,OFFSET($K$1,L3,0,999,1),0)</f>
        <v>#N/A</v>
      </c>
      <c r="N3">
        <f ca="1">IF(ISNA(L3),0,OFFSET(Payments!$A$11,Worksheet!$L3-2,5))</f>
        <v>20</v>
      </c>
      <c r="P3" t="b">
        <f>IF(AND(ISBLANK(Receipts!A11),ISBLANK(Receipts!B11),ISBLANK(Receipts!E11),ISBLANK(Receipts!F11)),TRUE,IF(ISBLANK(Receipts!D11),FALSE,TRUE))</f>
        <v>1</v>
      </c>
      <c r="Q3" t="e">
        <f t="shared" ref="Q3:Q58" ca="1" si="2">Q2+R2</f>
        <v>#N/A</v>
      </c>
      <c r="R3" t="e">
        <f t="shared" ref="R3:R58" ca="1" si="3">MATCH(FALSE,OFFSET($P$1,Q3,0,999,1),0)</f>
        <v>#N/A</v>
      </c>
      <c r="S3">
        <f ca="1">IF(ISNA(Q3),0,SUM(OFFSET(Receipts!$A$10,Worksheet!$Q3-2,4,1,2)))</f>
        <v>0</v>
      </c>
      <c r="U3" t="str">
        <f t="array" aca="1" ref="U3:Z3" ca="1">IF(ISNA(M3),"",OFFSET(Payments!$A$11,Worksheet!L4-2,0,1,6))</f>
        <v/>
      </c>
      <c r="V3" t="str">
        <f ca="1"/>
        <v/>
      </c>
      <c r="W3" t="str">
        <f ca="1"/>
        <v/>
      </c>
      <c r="X3" t="str">
        <f ca="1"/>
        <v/>
      </c>
      <c r="Y3" t="str">
        <f ca="1"/>
        <v/>
      </c>
      <c r="Z3" t="str">
        <f ca="1"/>
        <v/>
      </c>
      <c r="AB3" t="str">
        <f t="array" aca="1" ref="AB3:AG3" ca="1">IF(ISNA(R3),"",OFFSET(Receipts!$A$10,Worksheet!Q4-2,0,1,6))</f>
        <v/>
      </c>
      <c r="AC3" t="str">
        <f ca="1"/>
        <v/>
      </c>
      <c r="AD3" t="str">
        <f ca="1"/>
        <v/>
      </c>
      <c r="AE3" t="str">
        <f ca="1"/>
        <v/>
      </c>
      <c r="AF3" t="str">
        <f ca="1"/>
        <v/>
      </c>
      <c r="AG3" t="str">
        <f ca="1"/>
        <v/>
      </c>
    </row>
    <row r="4" spans="2:33" x14ac:dyDescent="0.2">
      <c r="C4">
        <f ca="1"/>
        <v>42815</v>
      </c>
      <c r="D4" t="str">
        <f ca="1"/>
        <v>Mrs A Davies</v>
      </c>
      <c r="E4" t="str">
        <f ca="1"/>
        <v>salary and expenses</v>
      </c>
      <c r="F4">
        <f ca="1"/>
        <v>100237</v>
      </c>
      <c r="G4">
        <f ca="1"/>
        <v>42818</v>
      </c>
      <c r="H4">
        <f ca="1"/>
        <v>230.6</v>
      </c>
      <c r="K4" t="b">
        <f>IF(AND(ISBLANK(Payments!A13),ISBLANK(Payments!B13),ISBLANK(Payments!F13)),TRUE,IF(ISBLANK(Payments!E13),FALSE,TRUE))</f>
        <v>1</v>
      </c>
      <c r="L4" t="e">
        <f t="shared" ca="1" si="0"/>
        <v>#N/A</v>
      </c>
      <c r="M4" t="e">
        <f t="shared" ca="1" si="1"/>
        <v>#N/A</v>
      </c>
      <c r="N4">
        <f ca="1">IF(ISNA(L4),0,OFFSET(Payments!$A$11,Worksheet!$L4-2,5))</f>
        <v>0</v>
      </c>
      <c r="P4" t="b">
        <f>IF(AND(ISBLANK(Receipts!A12),ISBLANK(Receipts!B12),ISBLANK(Receipts!E12),ISBLANK(Receipts!F12)),TRUE,IF(ISBLANK(Receipts!D12),FALSE,TRUE))</f>
        <v>1</v>
      </c>
      <c r="Q4" t="e">
        <f t="shared" ca="1" si="2"/>
        <v>#N/A</v>
      </c>
      <c r="R4" t="e">
        <f t="shared" ca="1" si="3"/>
        <v>#N/A</v>
      </c>
      <c r="S4">
        <f ca="1">IF(ISNA(Q4),0,SUM(OFFSET(Receipts!$A$10,Worksheet!$Q4-2,4,1,2)))</f>
        <v>0</v>
      </c>
      <c r="U4" t="str">
        <f t="array" aca="1" ref="U4:Z4" ca="1">IF(ISNA(M4),"",OFFSET(Payments!$A$11,Worksheet!L5-2,0,1,6))</f>
        <v/>
      </c>
      <c r="V4" t="str">
        <f ca="1"/>
        <v/>
      </c>
      <c r="W4" t="str">
        <f ca="1"/>
        <v/>
      </c>
      <c r="X4" t="str">
        <f ca="1"/>
        <v/>
      </c>
      <c r="Y4" t="str">
        <f ca="1"/>
        <v/>
      </c>
      <c r="Z4" t="str">
        <f ca="1"/>
        <v/>
      </c>
      <c r="AB4" t="str">
        <f t="array" aca="1" ref="AB4:AG4" ca="1">IF(ISNA(R4),"",OFFSET(Receipts!$A$10,Worksheet!Q5-2,0,1,6))</f>
        <v/>
      </c>
      <c r="AC4" t="str">
        <f ca="1"/>
        <v/>
      </c>
      <c r="AD4" t="str">
        <f ca="1"/>
        <v/>
      </c>
      <c r="AE4" t="str">
        <f ca="1"/>
        <v/>
      </c>
      <c r="AF4" t="str">
        <f ca="1"/>
        <v/>
      </c>
      <c r="AG4" t="str">
        <f ca="1"/>
        <v/>
      </c>
    </row>
    <row r="5" spans="2:33" x14ac:dyDescent="0.2">
      <c r="C5">
        <f ca="1"/>
        <v>42815</v>
      </c>
      <c r="D5" t="str">
        <f ca="1"/>
        <v>M Rudge Tree Services</v>
      </c>
      <c r="E5" t="str">
        <f ca="1"/>
        <v xml:space="preserve">clearing </v>
      </c>
      <c r="F5">
        <f ca="1"/>
        <v>100238</v>
      </c>
      <c r="G5">
        <f ca="1"/>
        <v>42457</v>
      </c>
      <c r="H5">
        <f ca="1"/>
        <v>960</v>
      </c>
      <c r="K5" t="b">
        <f>IF(AND(ISBLANK(Payments!A14),ISBLANK(Payments!B14),ISBLANK(Payments!F14)),TRUE,IF(ISBLANK(Payments!E14),FALSE,TRUE))</f>
        <v>1</v>
      </c>
      <c r="L5" t="e">
        <f t="shared" ca="1" si="0"/>
        <v>#N/A</v>
      </c>
      <c r="M5" t="e">
        <f t="shared" ca="1" si="1"/>
        <v>#N/A</v>
      </c>
      <c r="N5">
        <f ca="1">IF(ISNA(L5),0,OFFSET(Payments!$A$11,Worksheet!$L5-2,5))</f>
        <v>0</v>
      </c>
      <c r="P5" t="b">
        <f>IF(AND(ISBLANK(Receipts!A13),ISBLANK(Receipts!B13),ISBLANK(Receipts!E13),ISBLANK(Receipts!F13)),TRUE,IF(ISBLANK(Receipts!D13),FALSE,TRUE))</f>
        <v>1</v>
      </c>
      <c r="Q5" t="e">
        <f t="shared" ca="1" si="2"/>
        <v>#N/A</v>
      </c>
      <c r="R5" t="e">
        <f t="shared" ca="1" si="3"/>
        <v>#N/A</v>
      </c>
      <c r="S5">
        <f ca="1">IF(ISNA(Q5),0,SUM(OFFSET(Receipts!$A$10,Worksheet!$Q5-2,4,1,2)))</f>
        <v>0</v>
      </c>
      <c r="U5" t="str">
        <f t="array" aca="1" ref="U5:Z5" ca="1">IF(ISNA(M5),"",OFFSET(Payments!$A$11,Worksheet!L6-2,0,1,6))</f>
        <v/>
      </c>
      <c r="V5" t="str">
        <f ca="1"/>
        <v/>
      </c>
      <c r="W5" t="str">
        <f ca="1"/>
        <v/>
      </c>
      <c r="X5" t="str">
        <f ca="1"/>
        <v/>
      </c>
      <c r="Y5" t="str">
        <f ca="1"/>
        <v/>
      </c>
      <c r="Z5" t="str">
        <f ca="1"/>
        <v/>
      </c>
      <c r="AB5" t="str">
        <f t="array" aca="1" ref="AB5:AG5" ca="1">IF(ISNA(R5),"",OFFSET(Receipts!$A$10,Worksheet!Q6-2,0,1,6))</f>
        <v/>
      </c>
      <c r="AC5" t="str">
        <f ca="1"/>
        <v/>
      </c>
      <c r="AD5" t="str">
        <f ca="1"/>
        <v/>
      </c>
      <c r="AE5" t="str">
        <f ca="1"/>
        <v/>
      </c>
      <c r="AF5" t="str">
        <f ca="1"/>
        <v/>
      </c>
      <c r="AG5" t="str">
        <f ca="1"/>
        <v/>
      </c>
    </row>
    <row r="6" spans="2:33" x14ac:dyDescent="0.2">
      <c r="C6">
        <f ca="1"/>
        <v>0</v>
      </c>
      <c r="D6">
        <f ca="1"/>
        <v>0</v>
      </c>
      <c r="E6">
        <f ca="1"/>
        <v>0</v>
      </c>
      <c r="F6">
        <f ca="1"/>
        <v>0</v>
      </c>
      <c r="G6">
        <f ca="1"/>
        <v>0</v>
      </c>
      <c r="H6">
        <f ca="1"/>
        <v>0</v>
      </c>
      <c r="K6" t="b">
        <f>IF(AND(ISBLANK(Payments!A15),ISBLANK(Payments!B15),ISBLANK(Payments!F15)),TRUE,IF(ISBLANK(Payments!E15),FALSE,TRUE))</f>
        <v>1</v>
      </c>
      <c r="L6" t="e">
        <f t="shared" ca="1" si="0"/>
        <v>#N/A</v>
      </c>
      <c r="M6" t="e">
        <f t="shared" ca="1" si="1"/>
        <v>#N/A</v>
      </c>
      <c r="N6">
        <f ca="1">IF(ISNA(L6),0,OFFSET(Payments!$A$11,Worksheet!$L6-2,5))</f>
        <v>0</v>
      </c>
      <c r="P6" t="b">
        <f>IF(AND(ISBLANK(Receipts!A14),ISBLANK(Receipts!B14),ISBLANK(Receipts!E14),ISBLANK(Receipts!F14)),TRUE,IF(ISBLANK(Receipts!D14),FALSE,TRUE))</f>
        <v>1</v>
      </c>
      <c r="Q6" t="e">
        <f t="shared" ca="1" si="2"/>
        <v>#N/A</v>
      </c>
      <c r="R6" t="e">
        <f t="shared" ca="1" si="3"/>
        <v>#N/A</v>
      </c>
      <c r="S6">
        <f ca="1">IF(ISNA(Q6),0,SUM(OFFSET(Receipts!$A$10,Worksheet!$Q6-2,4,1,2)))</f>
        <v>0</v>
      </c>
      <c r="U6" t="str">
        <f t="array" aca="1" ref="U6:Z6" ca="1">IF(ISNA(M6),"",OFFSET(Payments!$A$11,Worksheet!L7-2,0,1,6))</f>
        <v/>
      </c>
      <c r="V6" t="str">
        <f ca="1"/>
        <v/>
      </c>
      <c r="W6" t="str">
        <f ca="1"/>
        <v/>
      </c>
      <c r="X6" t="str">
        <f ca="1"/>
        <v/>
      </c>
      <c r="Y6" t="str">
        <f ca="1"/>
        <v/>
      </c>
      <c r="Z6" t="str">
        <f ca="1"/>
        <v/>
      </c>
      <c r="AB6" t="str">
        <f t="array" aca="1" ref="AB6:AG6" ca="1">IF(ISNA(R6),"",OFFSET(Receipts!$A$10,Worksheet!Q7-2,0,1,6))</f>
        <v/>
      </c>
      <c r="AC6" t="str">
        <f ca="1"/>
        <v/>
      </c>
      <c r="AD6" t="str">
        <f ca="1"/>
        <v/>
      </c>
      <c r="AE6" t="str">
        <f ca="1"/>
        <v/>
      </c>
      <c r="AF6" t="str">
        <f ca="1"/>
        <v/>
      </c>
      <c r="AG6" t="str">
        <f ca="1"/>
        <v/>
      </c>
    </row>
    <row r="7" spans="2:33" x14ac:dyDescent="0.2">
      <c r="C7">
        <f ca="1"/>
        <v>0</v>
      </c>
      <c r="D7">
        <f ca="1"/>
        <v>0</v>
      </c>
      <c r="E7">
        <f ca="1"/>
        <v>0</v>
      </c>
      <c r="F7">
        <f ca="1"/>
        <v>0</v>
      </c>
      <c r="G7">
        <f ca="1"/>
        <v>0</v>
      </c>
      <c r="H7">
        <f ca="1"/>
        <v>0</v>
      </c>
      <c r="K7" t="b">
        <f>IF(AND(ISBLANK(Payments!A16),ISBLANK(Payments!B16),ISBLANK(Payments!F16)),TRUE,IF(ISBLANK(Payments!E16),FALSE,TRUE))</f>
        <v>1</v>
      </c>
      <c r="L7" t="e">
        <f t="shared" ca="1" si="0"/>
        <v>#N/A</v>
      </c>
      <c r="M7" t="e">
        <f t="shared" ca="1" si="1"/>
        <v>#N/A</v>
      </c>
      <c r="N7">
        <f ca="1">IF(ISNA(L7),0,OFFSET(Payments!$A$11,Worksheet!$L7-2,5))</f>
        <v>0</v>
      </c>
      <c r="P7" t="b">
        <f>IF(AND(ISBLANK(Receipts!A15),ISBLANK(Receipts!B15),ISBLANK(Receipts!E15),ISBLANK(Receipts!F15)),TRUE,IF(ISBLANK(Receipts!D15),FALSE,TRUE))</f>
        <v>1</v>
      </c>
      <c r="Q7" t="e">
        <f t="shared" ca="1" si="2"/>
        <v>#N/A</v>
      </c>
      <c r="R7" t="e">
        <f t="shared" ca="1" si="3"/>
        <v>#N/A</v>
      </c>
      <c r="S7">
        <f ca="1">IF(ISNA(Q7),0,SUM(OFFSET(Receipts!$A$10,Worksheet!$Q7-2,4,1,2)))</f>
        <v>0</v>
      </c>
      <c r="U7" t="str">
        <f t="array" aca="1" ref="U7:Z7" ca="1">IF(ISNA(M7),"",OFFSET(Payments!$A$11,Worksheet!L8-2,0,1,6))</f>
        <v/>
      </c>
      <c r="V7" t="str">
        <f ca="1"/>
        <v/>
      </c>
      <c r="W7" t="str">
        <f ca="1"/>
        <v/>
      </c>
      <c r="X7" t="str">
        <f ca="1"/>
        <v/>
      </c>
      <c r="Y7" t="str">
        <f ca="1"/>
        <v/>
      </c>
      <c r="Z7" t="str">
        <f ca="1"/>
        <v/>
      </c>
      <c r="AB7" t="str">
        <f t="array" aca="1" ref="AB7:AG7" ca="1">IF(ISNA(R7),"",OFFSET(Receipts!$A$10,Worksheet!Q8-2,0,1,6))</f>
        <v/>
      </c>
      <c r="AC7" t="str">
        <f ca="1"/>
        <v/>
      </c>
      <c r="AD7" t="str">
        <f ca="1"/>
        <v/>
      </c>
      <c r="AE7" t="str">
        <f ca="1"/>
        <v/>
      </c>
      <c r="AF7" t="str">
        <f ca="1"/>
        <v/>
      </c>
      <c r="AG7" t="str">
        <f ca="1"/>
        <v/>
      </c>
    </row>
    <row r="8" spans="2:33" x14ac:dyDescent="0.2">
      <c r="C8">
        <f ca="1"/>
        <v>0</v>
      </c>
      <c r="D8">
        <f ca="1"/>
        <v>0</v>
      </c>
      <c r="E8">
        <f ca="1"/>
        <v>0</v>
      </c>
      <c r="F8">
        <f ca="1"/>
        <v>0</v>
      </c>
      <c r="G8">
        <f ca="1"/>
        <v>0</v>
      </c>
      <c r="H8">
        <f ca="1"/>
        <v>0</v>
      </c>
      <c r="K8" t="b">
        <f>IF(AND(ISBLANK(Payments!A17),ISBLANK(Payments!B17),ISBLANK(Payments!F17)),TRUE,IF(ISBLANK(Payments!E17),FALSE,TRUE))</f>
        <v>1</v>
      </c>
      <c r="L8" t="e">
        <f t="shared" ca="1" si="0"/>
        <v>#N/A</v>
      </c>
      <c r="M8" t="e">
        <f t="shared" ca="1" si="1"/>
        <v>#N/A</v>
      </c>
      <c r="N8">
        <f ca="1">IF(ISNA(L8),0,OFFSET(Payments!$A$11,Worksheet!$L8-2,5))</f>
        <v>0</v>
      </c>
      <c r="P8" t="b">
        <f>IF(AND(ISBLANK(Receipts!A16),ISBLANK(Receipts!B16),ISBLANK(Receipts!E16),ISBLANK(Receipts!F16)),TRUE,IF(ISBLANK(Receipts!D16),FALSE,TRUE))</f>
        <v>1</v>
      </c>
      <c r="Q8" t="e">
        <f t="shared" ca="1" si="2"/>
        <v>#N/A</v>
      </c>
      <c r="R8" t="e">
        <f t="shared" ca="1" si="3"/>
        <v>#N/A</v>
      </c>
      <c r="S8">
        <f ca="1">IF(ISNA(Q8),0,SUM(OFFSET(Receipts!$A$10,Worksheet!$Q8-2,4,1,2)))</f>
        <v>0</v>
      </c>
      <c r="U8" t="str">
        <f t="array" aca="1" ref="U8:Z8" ca="1">IF(ISNA(M8),"",OFFSET(Payments!$A$11,Worksheet!L9-2,0,1,6))</f>
        <v/>
      </c>
      <c r="V8" t="str">
        <f ca="1"/>
        <v/>
      </c>
      <c r="W8" t="str">
        <f ca="1"/>
        <v/>
      </c>
      <c r="X8" t="str">
        <f ca="1"/>
        <v/>
      </c>
      <c r="Y8" t="str">
        <f ca="1"/>
        <v/>
      </c>
      <c r="Z8" t="str">
        <f ca="1"/>
        <v/>
      </c>
      <c r="AB8" t="str">
        <f t="array" aca="1" ref="AB8:AG8" ca="1">IF(ISNA(R8),"",OFFSET(Receipts!$A$10,Worksheet!Q9-2,0,1,6))</f>
        <v/>
      </c>
      <c r="AC8" t="str">
        <f ca="1"/>
        <v/>
      </c>
      <c r="AD8" t="str">
        <f ca="1"/>
        <v/>
      </c>
      <c r="AE8" t="str">
        <f ca="1"/>
        <v/>
      </c>
      <c r="AF8" t="str">
        <f ca="1"/>
        <v/>
      </c>
      <c r="AG8" t="str">
        <f ca="1"/>
        <v/>
      </c>
    </row>
    <row r="9" spans="2:33" x14ac:dyDescent="0.2">
      <c r="C9">
        <f ca="1"/>
        <v>0</v>
      </c>
      <c r="D9">
        <f ca="1"/>
        <v>0</v>
      </c>
      <c r="E9">
        <f ca="1"/>
        <v>0</v>
      </c>
      <c r="F9">
        <f ca="1"/>
        <v>0</v>
      </c>
      <c r="G9">
        <f ca="1"/>
        <v>0</v>
      </c>
      <c r="H9">
        <f ca="1"/>
        <v>0</v>
      </c>
      <c r="K9" t="b">
        <f>IF(AND(ISBLANK(Payments!A18),ISBLANK(Payments!B18),ISBLANK(Payments!F18)),TRUE,IF(ISBLANK(Payments!E18),FALSE,TRUE))</f>
        <v>1</v>
      </c>
      <c r="L9" t="e">
        <f t="shared" ca="1" si="0"/>
        <v>#N/A</v>
      </c>
      <c r="M9" t="e">
        <f t="shared" ca="1" si="1"/>
        <v>#N/A</v>
      </c>
      <c r="N9">
        <f ca="1">IF(ISNA(L9),0,OFFSET(Payments!$A$11,Worksheet!$L9-2,5))</f>
        <v>0</v>
      </c>
      <c r="P9" t="b">
        <f>IF(AND(ISBLANK(Receipts!A17),ISBLANK(Receipts!B17),ISBLANK(Receipts!E17),ISBLANK(Receipts!F17)),TRUE,IF(ISBLANK(Receipts!D17),FALSE,TRUE))</f>
        <v>1</v>
      </c>
      <c r="Q9" t="e">
        <f t="shared" ca="1" si="2"/>
        <v>#N/A</v>
      </c>
      <c r="R9" t="e">
        <f t="shared" ca="1" si="3"/>
        <v>#N/A</v>
      </c>
      <c r="S9">
        <f ca="1">IF(ISNA(Q9),0,SUM(OFFSET(Receipts!$A$10,Worksheet!$Q9-2,4,1,2)))</f>
        <v>0</v>
      </c>
      <c r="U9" t="str">
        <f t="array" aca="1" ref="U9:Z9" ca="1">IF(ISNA(M9),"",OFFSET(Payments!$A$11,Worksheet!L10-2,0,1,6))</f>
        <v/>
      </c>
      <c r="V9" t="str">
        <f ca="1"/>
        <v/>
      </c>
      <c r="W9" t="str">
        <f ca="1"/>
        <v/>
      </c>
      <c r="X9" t="str">
        <f ca="1"/>
        <v/>
      </c>
      <c r="Y9" t="str">
        <f ca="1"/>
        <v/>
      </c>
      <c r="Z9" t="str">
        <f ca="1"/>
        <v/>
      </c>
      <c r="AB9" t="str">
        <f t="array" aca="1" ref="AB9:AG9" ca="1">IF(ISNA(R9),"",OFFSET(Receipts!$A$10,Worksheet!Q10-2,0,1,6))</f>
        <v/>
      </c>
      <c r="AC9" t="str">
        <f ca="1"/>
        <v/>
      </c>
      <c r="AD9" t="str">
        <f ca="1"/>
        <v/>
      </c>
      <c r="AE9" t="str">
        <f ca="1"/>
        <v/>
      </c>
      <c r="AF9" t="str">
        <f ca="1"/>
        <v/>
      </c>
      <c r="AG9" t="str">
        <f ca="1"/>
        <v/>
      </c>
    </row>
    <row r="10" spans="2:33" x14ac:dyDescent="0.2">
      <c r="C10">
        <f ca="1"/>
        <v>0</v>
      </c>
      <c r="D10">
        <f ca="1"/>
        <v>0</v>
      </c>
      <c r="E10">
        <f ca="1"/>
        <v>0</v>
      </c>
      <c r="F10">
        <f ca="1"/>
        <v>0</v>
      </c>
      <c r="G10">
        <f ca="1"/>
        <v>0</v>
      </c>
      <c r="H10">
        <f ca="1"/>
        <v>0</v>
      </c>
      <c r="K10" t="b">
        <f>IF(AND(ISBLANK(Payments!A19),ISBLANK(Payments!B19),ISBLANK(Payments!F19)),TRUE,IF(ISBLANK(Payments!E19),FALSE,TRUE))</f>
        <v>1</v>
      </c>
      <c r="L10" t="e">
        <f t="shared" ca="1" si="0"/>
        <v>#N/A</v>
      </c>
      <c r="M10" t="e">
        <f t="shared" ca="1" si="1"/>
        <v>#N/A</v>
      </c>
      <c r="N10">
        <f ca="1">IF(ISNA(L10),0,OFFSET(Payments!$A$11,Worksheet!$L10-2,5))</f>
        <v>0</v>
      </c>
      <c r="P10" t="b">
        <f>IF(AND(ISBLANK(Receipts!A18),ISBLANK(Receipts!B18),ISBLANK(Receipts!E18),ISBLANK(Receipts!F18)),TRUE,IF(ISBLANK(Receipts!D18),FALSE,TRUE))</f>
        <v>1</v>
      </c>
      <c r="Q10" t="e">
        <f t="shared" ca="1" si="2"/>
        <v>#N/A</v>
      </c>
      <c r="R10" t="e">
        <f t="shared" ca="1" si="3"/>
        <v>#N/A</v>
      </c>
      <c r="S10">
        <f ca="1">IF(ISNA(Q10),0,SUM(OFFSET(Receipts!$A$10,Worksheet!$Q10-2,4,1,2)))</f>
        <v>0</v>
      </c>
      <c r="U10" t="str">
        <f t="array" aca="1" ref="U10:Z10" ca="1">IF(ISNA(M10),"",OFFSET(Payments!$A$11,Worksheet!L11-2,0,1,6))</f>
        <v/>
      </c>
      <c r="V10" t="str">
        <f ca="1"/>
        <v/>
      </c>
      <c r="W10" t="str">
        <f ca="1"/>
        <v/>
      </c>
      <c r="X10" t="str">
        <f ca="1"/>
        <v/>
      </c>
      <c r="Y10" t="str">
        <f ca="1"/>
        <v/>
      </c>
      <c r="Z10" t="str">
        <f ca="1"/>
        <v/>
      </c>
      <c r="AB10" t="str">
        <f t="array" aca="1" ref="AB10:AG10" ca="1">IF(ISNA(R10),"",OFFSET(Receipts!$A$10,Worksheet!Q11-2,0,1,6))</f>
        <v/>
      </c>
      <c r="AC10" t="str">
        <f ca="1"/>
        <v/>
      </c>
      <c r="AD10" t="str">
        <f ca="1"/>
        <v/>
      </c>
      <c r="AE10" t="str">
        <f ca="1"/>
        <v/>
      </c>
      <c r="AF10" t="str">
        <f ca="1"/>
        <v/>
      </c>
      <c r="AG10" t="str">
        <f ca="1"/>
        <v/>
      </c>
    </row>
    <row r="11" spans="2:33" x14ac:dyDescent="0.2">
      <c r="C11">
        <f ca="1"/>
        <v>0</v>
      </c>
      <c r="D11">
        <f ca="1"/>
        <v>0</v>
      </c>
      <c r="E11">
        <f ca="1"/>
        <v>0</v>
      </c>
      <c r="F11">
        <f ca="1"/>
        <v>0</v>
      </c>
      <c r="G11">
        <f ca="1"/>
        <v>0</v>
      </c>
      <c r="H11">
        <f ca="1"/>
        <v>0</v>
      </c>
      <c r="K11" t="b">
        <f>IF(AND(ISBLANK(Payments!A20),ISBLANK(Payments!B20),ISBLANK(Payments!F20)),TRUE,IF(ISBLANK(Payments!E20),FALSE,TRUE))</f>
        <v>1</v>
      </c>
      <c r="L11" t="e">
        <f t="shared" ca="1" si="0"/>
        <v>#N/A</v>
      </c>
      <c r="M11" t="e">
        <f t="shared" ca="1" si="1"/>
        <v>#N/A</v>
      </c>
      <c r="N11">
        <f ca="1">IF(ISNA(L11),0,OFFSET(Payments!$A$11,Worksheet!$L11-2,5))</f>
        <v>0</v>
      </c>
      <c r="P11" t="b">
        <f>IF(AND(ISBLANK(Receipts!A19),ISBLANK(Receipts!B19),ISBLANK(Receipts!E19),ISBLANK(Receipts!F19)),TRUE,IF(ISBLANK(Receipts!D19),FALSE,TRUE))</f>
        <v>1</v>
      </c>
      <c r="Q11" t="e">
        <f t="shared" ca="1" si="2"/>
        <v>#N/A</v>
      </c>
      <c r="R11" t="e">
        <f t="shared" ca="1" si="3"/>
        <v>#N/A</v>
      </c>
      <c r="S11">
        <f ca="1">IF(ISNA(Q11),0,SUM(OFFSET(Receipts!$A$10,Worksheet!$Q11-2,4,1,2)))</f>
        <v>0</v>
      </c>
      <c r="U11" t="str">
        <f t="array" aca="1" ref="U11:Z11" ca="1">IF(ISNA(M11),"",OFFSET(Payments!$A$11,Worksheet!L12-2,0,1,6))</f>
        <v/>
      </c>
      <c r="V11" t="str">
        <f ca="1"/>
        <v/>
      </c>
      <c r="W11" t="str">
        <f ca="1"/>
        <v/>
      </c>
      <c r="X11" t="str">
        <f ca="1"/>
        <v/>
      </c>
      <c r="Y11" t="str">
        <f ca="1"/>
        <v/>
      </c>
      <c r="Z11" t="str">
        <f ca="1"/>
        <v/>
      </c>
      <c r="AB11" t="str">
        <f t="array" aca="1" ref="AB11:AG11" ca="1">IF(ISNA(R11),"",OFFSET(Receipts!$A$10,Worksheet!Q12-2,0,1,6))</f>
        <v/>
      </c>
      <c r="AC11" t="str">
        <f ca="1"/>
        <v/>
      </c>
      <c r="AD11" t="str">
        <f ca="1"/>
        <v/>
      </c>
      <c r="AE11" t="str">
        <f ca="1"/>
        <v/>
      </c>
      <c r="AF11" t="str">
        <f ca="1"/>
        <v/>
      </c>
      <c r="AG11" t="str">
        <f ca="1"/>
        <v/>
      </c>
    </row>
    <row r="12" spans="2:33" x14ac:dyDescent="0.2">
      <c r="C12">
        <f ca="1"/>
        <v>0</v>
      </c>
      <c r="D12">
        <f ca="1"/>
        <v>0</v>
      </c>
      <c r="E12">
        <f ca="1"/>
        <v>0</v>
      </c>
      <c r="F12">
        <f ca="1"/>
        <v>0</v>
      </c>
      <c r="G12">
        <f ca="1"/>
        <v>0</v>
      </c>
      <c r="H12">
        <f ca="1"/>
        <v>0</v>
      </c>
      <c r="K12" t="b">
        <f>IF(AND(ISBLANK(Payments!A21),ISBLANK(Payments!B21),ISBLANK(Payments!F21)),TRUE,IF(ISBLANK(Payments!E21),FALSE,TRUE))</f>
        <v>1</v>
      </c>
      <c r="L12" t="e">
        <f t="shared" ca="1" si="0"/>
        <v>#N/A</v>
      </c>
      <c r="M12" t="e">
        <f t="shared" ca="1" si="1"/>
        <v>#N/A</v>
      </c>
      <c r="N12">
        <f ca="1">IF(ISNA(L12),0,OFFSET(Payments!$A$11,Worksheet!$L12-2,5))</f>
        <v>0</v>
      </c>
      <c r="P12" t="b">
        <f>IF(AND(ISBLANK(Receipts!A20),ISBLANK(Receipts!B20),ISBLANK(Receipts!E20),ISBLANK(Receipts!F20)),TRUE,IF(ISBLANK(Receipts!D20),FALSE,TRUE))</f>
        <v>1</v>
      </c>
      <c r="Q12" t="e">
        <f t="shared" ca="1" si="2"/>
        <v>#N/A</v>
      </c>
      <c r="R12" t="e">
        <f t="shared" ca="1" si="3"/>
        <v>#N/A</v>
      </c>
      <c r="S12">
        <f ca="1">IF(ISNA(Q12),0,SUM(OFFSET(Receipts!$A$10,Worksheet!$Q12-2,4,1,2)))</f>
        <v>0</v>
      </c>
      <c r="U12" t="str">
        <f t="array" aca="1" ref="U12:Z12" ca="1">IF(ISNA(M12),"",OFFSET(Payments!$A$11,Worksheet!L13-2,0,1,6))</f>
        <v/>
      </c>
      <c r="V12" t="str">
        <f ca="1"/>
        <v/>
      </c>
      <c r="W12" t="str">
        <f ca="1"/>
        <v/>
      </c>
      <c r="X12" t="str">
        <f ca="1"/>
        <v/>
      </c>
      <c r="Y12" t="str">
        <f ca="1"/>
        <v/>
      </c>
      <c r="Z12" t="str">
        <f ca="1"/>
        <v/>
      </c>
      <c r="AB12" t="str">
        <f t="array" aca="1" ref="AB12:AG12" ca="1">IF(ISNA(R12),"",OFFSET(Receipts!$A$10,Worksheet!Q13-2,0,1,6))</f>
        <v/>
      </c>
      <c r="AC12" t="str">
        <f ca="1"/>
        <v/>
      </c>
      <c r="AD12" t="str">
        <f ca="1"/>
        <v/>
      </c>
      <c r="AE12" t="str">
        <f ca="1"/>
        <v/>
      </c>
      <c r="AF12" t="str">
        <f ca="1"/>
        <v/>
      </c>
      <c r="AG12" t="str">
        <f ca="1"/>
        <v/>
      </c>
    </row>
    <row r="13" spans="2:33" x14ac:dyDescent="0.2">
      <c r="C13">
        <f ca="1"/>
        <v>0</v>
      </c>
      <c r="D13">
        <f ca="1"/>
        <v>0</v>
      </c>
      <c r="E13">
        <f ca="1"/>
        <v>0</v>
      </c>
      <c r="F13">
        <f ca="1"/>
        <v>0</v>
      </c>
      <c r="G13">
        <f ca="1"/>
        <v>0</v>
      </c>
      <c r="H13">
        <f ca="1"/>
        <v>0</v>
      </c>
      <c r="K13" t="b">
        <f>IF(AND(ISBLANK(Payments!A22),ISBLANK(Payments!B22),ISBLANK(Payments!F22)),TRUE,IF(ISBLANK(Payments!E22),FALSE,TRUE))</f>
        <v>1</v>
      </c>
      <c r="L13" t="e">
        <f t="shared" ca="1" si="0"/>
        <v>#N/A</v>
      </c>
      <c r="M13" t="e">
        <f t="shared" ca="1" si="1"/>
        <v>#N/A</v>
      </c>
      <c r="N13">
        <f ca="1">IF(ISNA(L13),0,OFFSET(Payments!$A$11,Worksheet!$L13-2,5))</f>
        <v>0</v>
      </c>
      <c r="P13" t="b">
        <f>IF(AND(ISBLANK(Receipts!A21),ISBLANK(Receipts!B21),ISBLANK(Receipts!E21),ISBLANK(Receipts!F21)),TRUE,IF(ISBLANK(Receipts!D21),FALSE,TRUE))</f>
        <v>1</v>
      </c>
      <c r="Q13" t="e">
        <f t="shared" ca="1" si="2"/>
        <v>#N/A</v>
      </c>
      <c r="R13" t="e">
        <f t="shared" ca="1" si="3"/>
        <v>#N/A</v>
      </c>
      <c r="S13">
        <f ca="1">IF(ISNA(Q13),0,SUM(OFFSET(Receipts!$A$10,Worksheet!$Q13-2,4,1,2)))</f>
        <v>0</v>
      </c>
      <c r="U13" t="str">
        <f t="array" aca="1" ref="U13:Z13" ca="1">IF(ISNA(M13),"",OFFSET(Payments!$A$11,Worksheet!L14-2,0,1,6))</f>
        <v/>
      </c>
      <c r="V13" t="str">
        <f ca="1"/>
        <v/>
      </c>
      <c r="W13" t="str">
        <f ca="1"/>
        <v/>
      </c>
      <c r="X13" t="str">
        <f ca="1"/>
        <v/>
      </c>
      <c r="Y13" t="str">
        <f ca="1"/>
        <v/>
      </c>
      <c r="Z13" t="str">
        <f ca="1"/>
        <v/>
      </c>
      <c r="AB13" t="str">
        <f t="array" aca="1" ref="AB13:AG13" ca="1">IF(ISNA(R13),"",OFFSET(Receipts!$A$10,Worksheet!Q14-2,0,1,6))</f>
        <v/>
      </c>
      <c r="AC13" t="str">
        <f ca="1"/>
        <v/>
      </c>
      <c r="AD13" t="str">
        <f ca="1"/>
        <v/>
      </c>
      <c r="AE13" t="str">
        <f ca="1"/>
        <v/>
      </c>
      <c r="AF13" t="str">
        <f ca="1"/>
        <v/>
      </c>
      <c r="AG13" t="str">
        <f ca="1"/>
        <v/>
      </c>
    </row>
    <row r="14" spans="2:33" x14ac:dyDescent="0.2">
      <c r="B14" s="36" t="s">
        <v>133</v>
      </c>
      <c r="C14">
        <f ca="1"/>
        <v>0</v>
      </c>
      <c r="D14">
        <f ca="1"/>
        <v>0</v>
      </c>
      <c r="E14">
        <f ca="1"/>
        <v>0</v>
      </c>
      <c r="F14">
        <f ca="1"/>
        <v>0</v>
      </c>
      <c r="G14">
        <f ca="1"/>
        <v>0</v>
      </c>
      <c r="H14">
        <f ca="1"/>
        <v>0</v>
      </c>
      <c r="K14" t="b">
        <f>IF(AND(ISBLANK(Payments!A23),ISBLANK(Payments!B23),ISBLANK(Payments!F23)),TRUE,IF(ISBLANK(Payments!E23),FALSE,TRUE))</f>
        <v>1</v>
      </c>
      <c r="L14" t="e">
        <f t="shared" ca="1" si="0"/>
        <v>#N/A</v>
      </c>
      <c r="M14" t="e">
        <f t="shared" ca="1" si="1"/>
        <v>#N/A</v>
      </c>
      <c r="N14">
        <f ca="1">IF(ISNA(L14),0,OFFSET(Payments!$A$11,Worksheet!$L14-2,5))</f>
        <v>0</v>
      </c>
      <c r="P14" t="b">
        <f>IF(AND(ISBLANK(Receipts!A22),ISBLANK(Receipts!B22),ISBLANK(Receipts!E22),ISBLANK(Receipts!F22)),TRUE,IF(ISBLANK(Receipts!D22),FALSE,TRUE))</f>
        <v>1</v>
      </c>
      <c r="Q14" t="e">
        <f t="shared" ca="1" si="2"/>
        <v>#N/A</v>
      </c>
      <c r="R14" t="e">
        <f t="shared" ca="1" si="3"/>
        <v>#N/A</v>
      </c>
      <c r="S14">
        <f ca="1">IF(ISNA(Q14),0,SUM(OFFSET(Receipts!$A$10,Worksheet!$Q14-2,4,1,2)))</f>
        <v>0</v>
      </c>
      <c r="U14" t="str">
        <f t="array" aca="1" ref="U14:Z14" ca="1">IF(ISNA(M14),"",OFFSET(Payments!$A$11,Worksheet!L15-2,0,1,6))</f>
        <v/>
      </c>
      <c r="V14" t="str">
        <f ca="1"/>
        <v/>
      </c>
      <c r="W14" t="str">
        <f ca="1"/>
        <v/>
      </c>
      <c r="X14" t="str">
        <f ca="1"/>
        <v/>
      </c>
      <c r="Y14" t="str">
        <f ca="1"/>
        <v/>
      </c>
      <c r="Z14" t="str">
        <f ca="1"/>
        <v/>
      </c>
      <c r="AB14" t="str">
        <f t="array" aca="1" ref="AB14:AG14" ca="1">IF(ISNA(R14),"",OFFSET(Receipts!$A$10,Worksheet!Q15-2,0,1,6))</f>
        <v/>
      </c>
      <c r="AC14" t="str">
        <f ca="1"/>
        <v/>
      </c>
      <c r="AD14" t="str">
        <f ca="1"/>
        <v/>
      </c>
      <c r="AE14" t="str">
        <f ca="1"/>
        <v/>
      </c>
      <c r="AF14" t="str">
        <f ca="1"/>
        <v/>
      </c>
      <c r="AG14" t="str">
        <f ca="1"/>
        <v/>
      </c>
    </row>
    <row r="15" spans="2:33" x14ac:dyDescent="0.2">
      <c r="C15">
        <f ca="1"/>
        <v>0</v>
      </c>
      <c r="D15">
        <f ca="1"/>
        <v>0</v>
      </c>
      <c r="E15">
        <f ca="1"/>
        <v>0</v>
      </c>
      <c r="F15">
        <f ca="1"/>
        <v>0</v>
      </c>
      <c r="G15">
        <f ca="1"/>
        <v>0</v>
      </c>
      <c r="H15">
        <f ca="1"/>
        <v>0</v>
      </c>
      <c r="K15" t="b">
        <f>IF(AND(ISBLANK(Payments!A24),ISBLANK(Payments!B24),ISBLANK(Payments!F24)),TRUE,IF(ISBLANK(Payments!E24),FALSE,TRUE))</f>
        <v>1</v>
      </c>
      <c r="L15" t="e">
        <f t="shared" ca="1" si="0"/>
        <v>#N/A</v>
      </c>
      <c r="M15" t="e">
        <f t="shared" ca="1" si="1"/>
        <v>#N/A</v>
      </c>
      <c r="N15">
        <f ca="1">IF(ISNA(L15),0,OFFSET(Payments!$A$11,Worksheet!$L15-2,5))</f>
        <v>0</v>
      </c>
      <c r="P15" t="b">
        <f>IF(AND(ISBLANK(Receipts!A23),ISBLANK(Receipts!B23),ISBLANK(Receipts!E23),ISBLANK(Receipts!F23)),TRUE,IF(ISBLANK(Receipts!D23),FALSE,TRUE))</f>
        <v>1</v>
      </c>
      <c r="Q15" t="e">
        <f t="shared" ca="1" si="2"/>
        <v>#N/A</v>
      </c>
      <c r="R15" t="e">
        <f t="shared" ca="1" si="3"/>
        <v>#N/A</v>
      </c>
      <c r="S15">
        <f ca="1">IF(ISNA(Q15),0,SUM(OFFSET(Receipts!$A$10,Worksheet!$Q15-2,4,1,2)))</f>
        <v>0</v>
      </c>
      <c r="U15" t="str">
        <f t="array" aca="1" ref="U15:Z15" ca="1">IF(ISNA(M15),"",OFFSET(Payments!$A$11,Worksheet!L16-2,0,1,6))</f>
        <v/>
      </c>
      <c r="V15" t="str">
        <f ca="1"/>
        <v/>
      </c>
      <c r="W15" t="str">
        <f ca="1"/>
        <v/>
      </c>
      <c r="X15" t="str">
        <f ca="1"/>
        <v/>
      </c>
      <c r="Y15" t="str">
        <f ca="1"/>
        <v/>
      </c>
      <c r="Z15" t="str">
        <f ca="1"/>
        <v/>
      </c>
      <c r="AB15" t="str">
        <f t="array" aca="1" ref="AB15:AG15" ca="1">IF(ISNA(R15),"",OFFSET(Receipts!$A$10,Worksheet!Q16-2,0,1,6))</f>
        <v/>
      </c>
      <c r="AC15" t="str">
        <f ca="1"/>
        <v/>
      </c>
      <c r="AD15" t="str">
        <f ca="1"/>
        <v/>
      </c>
      <c r="AE15" t="str">
        <f ca="1"/>
        <v/>
      </c>
      <c r="AF15" t="str">
        <f ca="1"/>
        <v/>
      </c>
      <c r="AG15" t="str">
        <f ca="1"/>
        <v/>
      </c>
    </row>
    <row r="16" spans="2:33" x14ac:dyDescent="0.2">
      <c r="C16">
        <f ca="1"/>
        <v>0</v>
      </c>
      <c r="D16">
        <f ca="1"/>
        <v>0</v>
      </c>
      <c r="E16">
        <f ca="1"/>
        <v>0</v>
      </c>
      <c r="F16">
        <f ca="1"/>
        <v>0</v>
      </c>
      <c r="G16">
        <f ca="1"/>
        <v>0</v>
      </c>
      <c r="H16">
        <f ca="1"/>
        <v>0</v>
      </c>
      <c r="K16" t="b">
        <f>IF(AND(ISBLANK(Payments!A25),ISBLANK(Payments!B25),ISBLANK(Payments!F25)),TRUE,IF(ISBLANK(Payments!E25),FALSE,TRUE))</f>
        <v>1</v>
      </c>
      <c r="L16" t="e">
        <f t="shared" ca="1" si="0"/>
        <v>#N/A</v>
      </c>
      <c r="M16" t="e">
        <f t="shared" ca="1" si="1"/>
        <v>#N/A</v>
      </c>
      <c r="N16">
        <f ca="1">IF(ISNA(L16),0,OFFSET(Payments!$A$11,Worksheet!$L16-2,5))</f>
        <v>0</v>
      </c>
      <c r="P16" t="b">
        <f>IF(AND(ISBLANK(Receipts!A24),ISBLANK(Receipts!B24),ISBLANK(Receipts!E24),ISBLANK(Receipts!F24)),TRUE,IF(ISBLANK(Receipts!D24),FALSE,TRUE))</f>
        <v>1</v>
      </c>
      <c r="Q16" t="e">
        <f t="shared" ca="1" si="2"/>
        <v>#N/A</v>
      </c>
      <c r="R16" t="e">
        <f t="shared" ca="1" si="3"/>
        <v>#N/A</v>
      </c>
      <c r="S16">
        <f ca="1">IF(ISNA(Q16),0,SUM(OFFSET(Receipts!$A$10,Worksheet!$Q16-2,4,1,2)))</f>
        <v>0</v>
      </c>
      <c r="U16" t="str">
        <f t="array" aca="1" ref="U16:Z16" ca="1">IF(ISNA(M16),"",OFFSET(Payments!$A$11,Worksheet!L17-2,0,1,6))</f>
        <v/>
      </c>
      <c r="V16" t="str">
        <f ca="1"/>
        <v/>
      </c>
      <c r="W16" t="str">
        <f ca="1"/>
        <v/>
      </c>
      <c r="X16" t="str">
        <f ca="1"/>
        <v/>
      </c>
      <c r="Y16" t="str">
        <f ca="1"/>
        <v/>
      </c>
      <c r="Z16" t="str">
        <f ca="1"/>
        <v/>
      </c>
      <c r="AB16" t="str">
        <f t="array" aca="1" ref="AB16:AG16" ca="1">IF(ISNA(R16),"",OFFSET(Receipts!$A$10,Worksheet!Q17-2,0,1,6))</f>
        <v/>
      </c>
      <c r="AC16" t="str">
        <f ca="1"/>
        <v/>
      </c>
      <c r="AD16" t="str">
        <f ca="1"/>
        <v/>
      </c>
      <c r="AE16" t="str">
        <f ca="1"/>
        <v/>
      </c>
      <c r="AF16" t="str">
        <f ca="1"/>
        <v/>
      </c>
      <c r="AG16" t="str">
        <f ca="1"/>
        <v/>
      </c>
    </row>
    <row r="17" spans="3:33" x14ac:dyDescent="0.2">
      <c r="C17">
        <f ca="1"/>
        <v>0</v>
      </c>
      <c r="D17">
        <f ca="1"/>
        <v>0</v>
      </c>
      <c r="E17">
        <f ca="1"/>
        <v>0</v>
      </c>
      <c r="F17">
        <f ca="1"/>
        <v>0</v>
      </c>
      <c r="G17">
        <f ca="1"/>
        <v>0</v>
      </c>
      <c r="H17">
        <f ca="1"/>
        <v>0</v>
      </c>
      <c r="K17" t="b">
        <f>IF(AND(ISBLANK(Payments!A26),ISBLANK(Payments!B26),ISBLANK(Payments!F26)),TRUE,IF(ISBLANK(Payments!E26),FALSE,TRUE))</f>
        <v>1</v>
      </c>
      <c r="L17" t="e">
        <f t="shared" ca="1" si="0"/>
        <v>#N/A</v>
      </c>
      <c r="M17" t="e">
        <f t="shared" ca="1" si="1"/>
        <v>#N/A</v>
      </c>
      <c r="N17">
        <f ca="1">IF(ISNA(L17),0,OFFSET(Payments!$A$11,Worksheet!$L17-2,5))</f>
        <v>0</v>
      </c>
      <c r="P17" t="b">
        <f>IF(AND(ISBLANK(Receipts!A25),ISBLANK(Receipts!B25),ISBLANK(Receipts!E25),ISBLANK(Receipts!F25)),TRUE,IF(ISBLANK(Receipts!D25),FALSE,TRUE))</f>
        <v>1</v>
      </c>
      <c r="Q17" t="e">
        <f t="shared" ca="1" si="2"/>
        <v>#N/A</v>
      </c>
      <c r="R17" t="e">
        <f t="shared" ca="1" si="3"/>
        <v>#N/A</v>
      </c>
      <c r="S17">
        <f ca="1">IF(ISNA(Q17),0,SUM(OFFSET(Receipts!$A$10,Worksheet!$Q17-2,4,1,2)))</f>
        <v>0</v>
      </c>
      <c r="U17" t="str">
        <f t="array" aca="1" ref="U17:Z17" ca="1">IF(ISNA(M17),"",OFFSET(Payments!$A$11,Worksheet!L18-2,0,1,6))</f>
        <v/>
      </c>
      <c r="V17" t="str">
        <f ca="1"/>
        <v/>
      </c>
      <c r="W17" t="str">
        <f ca="1"/>
        <v/>
      </c>
      <c r="X17" t="str">
        <f ca="1"/>
        <v/>
      </c>
      <c r="Y17" t="str">
        <f ca="1"/>
        <v/>
      </c>
      <c r="Z17" t="str">
        <f ca="1"/>
        <v/>
      </c>
      <c r="AB17" t="str">
        <f t="array" aca="1" ref="AB17:AG17" ca="1">IF(ISNA(R17),"",OFFSET(Receipts!$A$10,Worksheet!Q18-2,0,1,6))</f>
        <v/>
      </c>
      <c r="AC17" t="str">
        <f ca="1"/>
        <v/>
      </c>
      <c r="AD17" t="str">
        <f ca="1"/>
        <v/>
      </c>
      <c r="AE17" t="str">
        <f ca="1"/>
        <v/>
      </c>
      <c r="AF17" t="str">
        <f ca="1"/>
        <v/>
      </c>
      <c r="AG17" t="str">
        <f ca="1"/>
        <v/>
      </c>
    </row>
    <row r="18" spans="3:33" x14ac:dyDescent="0.2">
      <c r="C18">
        <f ca="1"/>
        <v>0</v>
      </c>
      <c r="D18">
        <f ca="1"/>
        <v>0</v>
      </c>
      <c r="E18">
        <f ca="1"/>
        <v>0</v>
      </c>
      <c r="F18">
        <f ca="1"/>
        <v>0</v>
      </c>
      <c r="G18">
        <f ca="1"/>
        <v>0</v>
      </c>
      <c r="H18">
        <f ca="1"/>
        <v>0</v>
      </c>
      <c r="K18" t="b">
        <f>IF(AND(ISBLANK(Payments!A27),ISBLANK(Payments!B27),ISBLANK(Payments!F27)),TRUE,IF(ISBLANK(Payments!E27),FALSE,TRUE))</f>
        <v>1</v>
      </c>
      <c r="L18" t="e">
        <f t="shared" ca="1" si="0"/>
        <v>#N/A</v>
      </c>
      <c r="M18" t="e">
        <f t="shared" ca="1" si="1"/>
        <v>#N/A</v>
      </c>
      <c r="N18">
        <f ca="1">IF(ISNA(L18),0,OFFSET(Payments!$A$11,Worksheet!$L18-2,5))</f>
        <v>0</v>
      </c>
      <c r="P18" t="b">
        <f>IF(AND(ISBLANK(Receipts!A26),ISBLANK(Receipts!B26),ISBLANK(Receipts!E26),ISBLANK(Receipts!F26)),TRUE,IF(ISBLANK(Receipts!D26),FALSE,TRUE))</f>
        <v>1</v>
      </c>
      <c r="Q18" t="e">
        <f t="shared" ca="1" si="2"/>
        <v>#N/A</v>
      </c>
      <c r="R18" t="e">
        <f t="shared" ca="1" si="3"/>
        <v>#N/A</v>
      </c>
      <c r="S18">
        <f ca="1">IF(ISNA(Q18),0,SUM(OFFSET(Receipts!$A$10,Worksheet!$Q18-2,4,1,2)))</f>
        <v>0</v>
      </c>
      <c r="U18" t="str">
        <f t="array" aca="1" ref="U18:Z18" ca="1">IF(ISNA(M18),"",OFFSET(Payments!$A$11,Worksheet!L19-2,0,1,6))</f>
        <v/>
      </c>
      <c r="V18" t="str">
        <f ca="1"/>
        <v/>
      </c>
      <c r="W18" t="str">
        <f ca="1"/>
        <v/>
      </c>
      <c r="X18" t="str">
        <f ca="1"/>
        <v/>
      </c>
      <c r="Y18" t="str">
        <f ca="1"/>
        <v/>
      </c>
      <c r="Z18" t="str">
        <f ca="1"/>
        <v/>
      </c>
      <c r="AB18" t="str">
        <f t="array" aca="1" ref="AB18:AG18" ca="1">IF(ISNA(R18),"",OFFSET(Receipts!$A$10,Worksheet!Q19-2,0,1,6))</f>
        <v/>
      </c>
      <c r="AC18" t="str">
        <f ca="1"/>
        <v/>
      </c>
      <c r="AD18" t="str">
        <f ca="1"/>
        <v/>
      </c>
      <c r="AE18" t="str">
        <f ca="1"/>
        <v/>
      </c>
      <c r="AF18" t="str">
        <f ca="1"/>
        <v/>
      </c>
      <c r="AG18" t="str">
        <f ca="1"/>
        <v/>
      </c>
    </row>
    <row r="19" spans="3:33" x14ac:dyDescent="0.2">
      <c r="C19">
        <f ca="1"/>
        <v>0</v>
      </c>
      <c r="D19">
        <f ca="1"/>
        <v>0</v>
      </c>
      <c r="E19">
        <f ca="1"/>
        <v>0</v>
      </c>
      <c r="F19">
        <f ca="1"/>
        <v>0</v>
      </c>
      <c r="G19">
        <f ca="1"/>
        <v>0</v>
      </c>
      <c r="H19">
        <f ca="1"/>
        <v>0</v>
      </c>
      <c r="K19" t="b">
        <f>IF(AND(ISBLANK(Payments!A28),ISBLANK(Payments!B28),ISBLANK(Payments!F28)),TRUE,IF(ISBLANK(Payments!E28),FALSE,TRUE))</f>
        <v>1</v>
      </c>
      <c r="L19" t="e">
        <f t="shared" ca="1" si="0"/>
        <v>#N/A</v>
      </c>
      <c r="M19" t="e">
        <f t="shared" ca="1" si="1"/>
        <v>#N/A</v>
      </c>
      <c r="N19">
        <f ca="1">IF(ISNA(L19),0,OFFSET(Payments!$A$11,Worksheet!$L19-2,5))</f>
        <v>0</v>
      </c>
      <c r="P19" t="b">
        <f>IF(AND(ISBLANK(Receipts!A27),ISBLANK(Receipts!B27),ISBLANK(Receipts!E27),ISBLANK(Receipts!F27)),TRUE,IF(ISBLANK(Receipts!D27),FALSE,TRUE))</f>
        <v>1</v>
      </c>
      <c r="Q19" t="e">
        <f t="shared" ca="1" si="2"/>
        <v>#N/A</v>
      </c>
      <c r="R19" t="e">
        <f t="shared" ca="1" si="3"/>
        <v>#N/A</v>
      </c>
      <c r="S19">
        <f ca="1">IF(ISNA(Q19),0,SUM(OFFSET(Receipts!$A$10,Worksheet!$Q19-2,4,1,2)))</f>
        <v>0</v>
      </c>
      <c r="U19" t="str">
        <f t="array" aca="1" ref="U19:Z19" ca="1">IF(ISNA(M19),"",OFFSET(Payments!$A$11,Worksheet!L20-2,0,1,6))</f>
        <v/>
      </c>
      <c r="V19" t="str">
        <f ca="1"/>
        <v/>
      </c>
      <c r="W19" t="str">
        <f ca="1"/>
        <v/>
      </c>
      <c r="X19" t="str">
        <f ca="1"/>
        <v/>
      </c>
      <c r="Y19" t="str">
        <f ca="1"/>
        <v/>
      </c>
      <c r="Z19" t="str">
        <f ca="1"/>
        <v/>
      </c>
      <c r="AB19" t="str">
        <f t="array" aca="1" ref="AB19:AG19" ca="1">IF(ISNA(R19),"",OFFSET(Receipts!$A$10,Worksheet!Q20-2,0,1,6))</f>
        <v/>
      </c>
      <c r="AC19" t="str">
        <f ca="1"/>
        <v/>
      </c>
      <c r="AD19" t="str">
        <f ca="1"/>
        <v/>
      </c>
      <c r="AE19" t="str">
        <f ca="1"/>
        <v/>
      </c>
      <c r="AF19" t="str">
        <f ca="1"/>
        <v/>
      </c>
      <c r="AG19" t="str">
        <f ca="1"/>
        <v/>
      </c>
    </row>
    <row r="20" spans="3:33" x14ac:dyDescent="0.2">
      <c r="C20">
        <f ca="1"/>
        <v>0</v>
      </c>
      <c r="D20">
        <f ca="1"/>
        <v>0</v>
      </c>
      <c r="E20">
        <f ca="1"/>
        <v>0</v>
      </c>
      <c r="F20">
        <f ca="1"/>
        <v>0</v>
      </c>
      <c r="G20">
        <f ca="1"/>
        <v>0</v>
      </c>
      <c r="H20">
        <f ca="1"/>
        <v>0</v>
      </c>
      <c r="K20" t="b">
        <f>IF(AND(ISBLANK(Payments!A29),ISBLANK(Payments!B29),ISBLANK(Payments!F29)),TRUE,IF(ISBLANK(Payments!E29),FALSE,TRUE))</f>
        <v>1</v>
      </c>
      <c r="L20" t="e">
        <f t="shared" ca="1" si="0"/>
        <v>#N/A</v>
      </c>
      <c r="M20" t="e">
        <f t="shared" ca="1" si="1"/>
        <v>#N/A</v>
      </c>
      <c r="N20">
        <f ca="1">IF(ISNA(L20),0,OFFSET(Payments!$A$11,Worksheet!$L20-2,5))</f>
        <v>0</v>
      </c>
      <c r="P20" t="b">
        <f>IF(AND(ISBLANK(Receipts!A28),ISBLANK(Receipts!B28),ISBLANK(Receipts!E28),ISBLANK(Receipts!F28)),TRUE,IF(ISBLANK(Receipts!D28),FALSE,TRUE))</f>
        <v>1</v>
      </c>
      <c r="Q20" t="e">
        <f t="shared" ca="1" si="2"/>
        <v>#N/A</v>
      </c>
      <c r="R20" t="e">
        <f t="shared" ca="1" si="3"/>
        <v>#N/A</v>
      </c>
      <c r="S20">
        <f ca="1">IF(ISNA(Q20),0,SUM(OFFSET(Receipts!$A$10,Worksheet!$Q20-2,4,1,2)))</f>
        <v>0</v>
      </c>
      <c r="U20" t="str">
        <f t="array" aca="1" ref="U20:Z20" ca="1">IF(ISNA(M20),"",OFFSET(Payments!$A$11,Worksheet!L21-2,0,1,6))</f>
        <v/>
      </c>
      <c r="V20" t="str">
        <f ca="1"/>
        <v/>
      </c>
      <c r="W20" t="str">
        <f ca="1"/>
        <v/>
      </c>
      <c r="X20" t="str">
        <f ca="1"/>
        <v/>
      </c>
      <c r="Y20" t="str">
        <f ca="1"/>
        <v/>
      </c>
      <c r="Z20" t="str">
        <f ca="1"/>
        <v/>
      </c>
      <c r="AB20" t="str">
        <f t="array" aca="1" ref="AB20:AG20" ca="1">IF(ISNA(R20),"",OFFSET(Receipts!$A$10,Worksheet!Q21-2,0,1,6))</f>
        <v/>
      </c>
      <c r="AC20" t="str">
        <f ca="1"/>
        <v/>
      </c>
      <c r="AD20" t="str">
        <f ca="1"/>
        <v/>
      </c>
      <c r="AE20" t="str">
        <f ca="1"/>
        <v/>
      </c>
      <c r="AF20" t="str">
        <f ca="1"/>
        <v/>
      </c>
      <c r="AG20" t="str">
        <f ca="1"/>
        <v/>
      </c>
    </row>
    <row r="21" spans="3:33" x14ac:dyDescent="0.2">
      <c r="C21">
        <f ca="1"/>
        <v>0</v>
      </c>
      <c r="D21">
        <f ca="1"/>
        <v>0</v>
      </c>
      <c r="E21">
        <f ca="1"/>
        <v>0</v>
      </c>
      <c r="F21">
        <f ca="1"/>
        <v>0</v>
      </c>
      <c r="G21">
        <f ca="1"/>
        <v>0</v>
      </c>
      <c r="H21">
        <f ca="1"/>
        <v>0</v>
      </c>
      <c r="K21" t="b">
        <f>IF(AND(ISBLANK(Payments!A30),ISBLANK(Payments!B30),ISBLANK(Payments!F30)),TRUE,IF(ISBLANK(Payments!E30),FALSE,TRUE))</f>
        <v>1</v>
      </c>
      <c r="L21" t="e">
        <f t="shared" ca="1" si="0"/>
        <v>#N/A</v>
      </c>
      <c r="M21" t="e">
        <f t="shared" ca="1" si="1"/>
        <v>#N/A</v>
      </c>
      <c r="N21">
        <f ca="1">IF(ISNA(L21),0,OFFSET(Payments!$A$11,Worksheet!$L21-2,5))</f>
        <v>0</v>
      </c>
      <c r="P21" t="b">
        <f>IF(AND(ISBLANK(Receipts!A29),ISBLANK(Receipts!B29),ISBLANK(Receipts!E29),ISBLANK(Receipts!F29)),TRUE,IF(ISBLANK(Receipts!D29),FALSE,TRUE))</f>
        <v>1</v>
      </c>
      <c r="Q21" t="e">
        <f t="shared" ca="1" si="2"/>
        <v>#N/A</v>
      </c>
      <c r="R21" t="e">
        <f t="shared" ca="1" si="3"/>
        <v>#N/A</v>
      </c>
      <c r="S21">
        <f ca="1">IF(ISNA(Q21),0,SUM(OFFSET(Receipts!$A$10,Worksheet!$Q21-2,4,1,2)))</f>
        <v>0</v>
      </c>
      <c r="U21" t="str">
        <f t="array" aca="1" ref="U21:Z21" ca="1">IF(ISNA(M21),"",OFFSET(Payments!$A$11,Worksheet!L22-2,0,1,6))</f>
        <v/>
      </c>
      <c r="V21" t="str">
        <f ca="1"/>
        <v/>
      </c>
      <c r="W21" t="str">
        <f ca="1"/>
        <v/>
      </c>
      <c r="X21" t="str">
        <f ca="1"/>
        <v/>
      </c>
      <c r="Y21" t="str">
        <f ca="1"/>
        <v/>
      </c>
      <c r="Z21" t="str">
        <f ca="1"/>
        <v/>
      </c>
      <c r="AB21" t="str">
        <f t="array" aca="1" ref="AB21:AG21" ca="1">IF(ISNA(R21),"",OFFSET(Receipts!$A$10,Worksheet!Q22-2,0,1,6))</f>
        <v/>
      </c>
      <c r="AC21" t="str">
        <f ca="1"/>
        <v/>
      </c>
      <c r="AD21" t="str">
        <f ca="1"/>
        <v/>
      </c>
      <c r="AE21" t="str">
        <f ca="1"/>
        <v/>
      </c>
      <c r="AF21" t="str">
        <f ca="1"/>
        <v/>
      </c>
      <c r="AG21" t="str">
        <f ca="1"/>
        <v/>
      </c>
    </row>
    <row r="22" spans="3:33" x14ac:dyDescent="0.2">
      <c r="C22">
        <f ca="1"/>
        <v>0</v>
      </c>
      <c r="D22">
        <f ca="1"/>
        <v>0</v>
      </c>
      <c r="E22">
        <f ca="1"/>
        <v>0</v>
      </c>
      <c r="F22">
        <f ca="1"/>
        <v>0</v>
      </c>
      <c r="G22">
        <f ca="1"/>
        <v>0</v>
      </c>
      <c r="H22">
        <f ca="1"/>
        <v>0</v>
      </c>
      <c r="K22" t="b">
        <f>IF(AND(ISBLANK(Payments!A31),ISBLANK(Payments!B31),ISBLANK(Payments!F31)),TRUE,IF(ISBLANK(Payments!E31),FALSE,TRUE))</f>
        <v>1</v>
      </c>
      <c r="L22" t="e">
        <f t="shared" ca="1" si="0"/>
        <v>#N/A</v>
      </c>
      <c r="M22" t="e">
        <f t="shared" ca="1" si="1"/>
        <v>#N/A</v>
      </c>
      <c r="N22">
        <f ca="1">IF(ISNA(L22),0,OFFSET(Payments!$A$11,Worksheet!$L22-2,5))</f>
        <v>0</v>
      </c>
      <c r="P22" t="b">
        <f>IF(AND(ISBLANK(Receipts!A30),ISBLANK(Receipts!B30),ISBLANK(Receipts!E30),ISBLANK(Receipts!F30)),TRUE,IF(ISBLANK(Receipts!D30),FALSE,TRUE))</f>
        <v>1</v>
      </c>
      <c r="Q22" t="e">
        <f t="shared" ca="1" si="2"/>
        <v>#N/A</v>
      </c>
      <c r="R22" t="e">
        <f t="shared" ca="1" si="3"/>
        <v>#N/A</v>
      </c>
      <c r="S22">
        <f ca="1">IF(ISNA(Q22),0,SUM(OFFSET(Receipts!$A$10,Worksheet!$Q22-2,4,1,2)))</f>
        <v>0</v>
      </c>
      <c r="U22" t="str">
        <f t="array" aca="1" ref="U22:Z22" ca="1">IF(ISNA(M22),"",OFFSET(Payments!$A$11,Worksheet!L23-2,0,1,6))</f>
        <v/>
      </c>
      <c r="V22" t="str">
        <f ca="1"/>
        <v/>
      </c>
      <c r="W22" t="str">
        <f ca="1"/>
        <v/>
      </c>
      <c r="X22" t="str">
        <f ca="1"/>
        <v/>
      </c>
      <c r="Y22" t="str">
        <f ca="1"/>
        <v/>
      </c>
      <c r="Z22" t="str">
        <f ca="1"/>
        <v/>
      </c>
      <c r="AB22" t="str">
        <f t="array" aca="1" ref="AB22:AG22" ca="1">IF(ISNA(R22),"",OFFSET(Receipts!$A$10,Worksheet!Q23-2,0,1,6))</f>
        <v/>
      </c>
      <c r="AC22" t="str">
        <f ca="1"/>
        <v/>
      </c>
      <c r="AD22" t="str">
        <f ca="1"/>
        <v/>
      </c>
      <c r="AE22" t="str">
        <f ca="1"/>
        <v/>
      </c>
      <c r="AF22" t="str">
        <f ca="1"/>
        <v/>
      </c>
      <c r="AG22" t="str">
        <f ca="1"/>
        <v/>
      </c>
    </row>
    <row r="23" spans="3:33" x14ac:dyDescent="0.2">
      <c r="C23">
        <f ca="1"/>
        <v>0</v>
      </c>
      <c r="D23">
        <f ca="1"/>
        <v>0</v>
      </c>
      <c r="E23">
        <f ca="1"/>
        <v>0</v>
      </c>
      <c r="F23">
        <f ca="1"/>
        <v>0</v>
      </c>
      <c r="G23">
        <f ca="1"/>
        <v>0</v>
      </c>
      <c r="H23">
        <f ca="1"/>
        <v>0</v>
      </c>
      <c r="K23" t="b">
        <f>IF(AND(ISBLANK(Payments!A32),ISBLANK(Payments!B32),ISBLANK(Payments!F32)),TRUE,IF(ISBLANK(Payments!E32),FALSE,TRUE))</f>
        <v>1</v>
      </c>
      <c r="L23" t="e">
        <f t="shared" ca="1" si="0"/>
        <v>#N/A</v>
      </c>
      <c r="M23" t="e">
        <f t="shared" ca="1" si="1"/>
        <v>#N/A</v>
      </c>
      <c r="N23">
        <f ca="1">IF(ISNA(L23),0,OFFSET(Payments!$A$11,Worksheet!$L23-2,5))</f>
        <v>0</v>
      </c>
      <c r="P23" t="b">
        <f>IF(AND(ISBLANK(Receipts!A31),ISBLANK(Receipts!B31),ISBLANK(Receipts!E31),ISBLANK(Receipts!F31)),TRUE,IF(ISBLANK(Receipts!D31),FALSE,TRUE))</f>
        <v>1</v>
      </c>
      <c r="Q23" t="e">
        <f t="shared" ca="1" si="2"/>
        <v>#N/A</v>
      </c>
      <c r="R23" t="e">
        <f t="shared" ca="1" si="3"/>
        <v>#N/A</v>
      </c>
      <c r="S23">
        <f ca="1">IF(ISNA(Q23),0,SUM(OFFSET(Receipts!$A$10,Worksheet!$Q23-2,4,1,2)))</f>
        <v>0</v>
      </c>
      <c r="U23" t="str">
        <f t="array" aca="1" ref="U23:Z23" ca="1">IF(ISNA(M23),"",OFFSET(Payments!$A$11,Worksheet!L24-2,0,1,6))</f>
        <v/>
      </c>
      <c r="V23" t="str">
        <f ca="1"/>
        <v/>
      </c>
      <c r="W23" t="str">
        <f ca="1"/>
        <v/>
      </c>
      <c r="X23" t="str">
        <f ca="1"/>
        <v/>
      </c>
      <c r="Y23" t="str">
        <f ca="1"/>
        <v/>
      </c>
      <c r="Z23" t="str">
        <f ca="1"/>
        <v/>
      </c>
      <c r="AB23" t="str">
        <f t="array" aca="1" ref="AB23:AG23" ca="1">IF(ISNA(R23),"",OFFSET(Receipts!$A$10,Worksheet!Q24-2,0,1,6))</f>
        <v/>
      </c>
      <c r="AC23" t="str">
        <f ca="1"/>
        <v/>
      </c>
      <c r="AD23" t="str">
        <f ca="1"/>
        <v/>
      </c>
      <c r="AE23" t="str">
        <f ca="1"/>
        <v/>
      </c>
      <c r="AF23" t="str">
        <f ca="1"/>
        <v/>
      </c>
      <c r="AG23" t="str">
        <f ca="1"/>
        <v/>
      </c>
    </row>
    <row r="24" spans="3:33" x14ac:dyDescent="0.2">
      <c r="C24">
        <f ca="1"/>
        <v>0</v>
      </c>
      <c r="D24">
        <f ca="1"/>
        <v>0</v>
      </c>
      <c r="E24">
        <f ca="1"/>
        <v>0</v>
      </c>
      <c r="F24">
        <f ca="1"/>
        <v>0</v>
      </c>
      <c r="G24">
        <f ca="1"/>
        <v>0</v>
      </c>
      <c r="H24">
        <f ca="1"/>
        <v>0</v>
      </c>
      <c r="K24" t="b">
        <f>IF(AND(ISBLANK(Payments!A33),ISBLANK(Payments!B33),ISBLANK(Payments!F33)),TRUE,IF(ISBLANK(Payments!E33),FALSE,TRUE))</f>
        <v>1</v>
      </c>
      <c r="L24" t="e">
        <f t="shared" ca="1" si="0"/>
        <v>#N/A</v>
      </c>
      <c r="M24" t="e">
        <f t="shared" ca="1" si="1"/>
        <v>#N/A</v>
      </c>
      <c r="N24">
        <f ca="1">IF(ISNA(L24),0,OFFSET(Payments!$A$11,Worksheet!$L24-2,5))</f>
        <v>0</v>
      </c>
      <c r="P24" t="b">
        <f>IF(AND(ISBLANK(Receipts!A32),ISBLANK(Receipts!B32),ISBLANK(Receipts!E32),ISBLANK(Receipts!F32)),TRUE,IF(ISBLANK(Receipts!D32),FALSE,TRUE))</f>
        <v>1</v>
      </c>
      <c r="Q24" t="e">
        <f t="shared" ca="1" si="2"/>
        <v>#N/A</v>
      </c>
      <c r="R24" t="e">
        <f t="shared" ca="1" si="3"/>
        <v>#N/A</v>
      </c>
      <c r="S24">
        <f ca="1">IF(ISNA(Q24),0,SUM(OFFSET(Receipts!$A$10,Worksheet!$Q24-2,4,1,2)))</f>
        <v>0</v>
      </c>
      <c r="U24" t="str">
        <f t="array" aca="1" ref="U24:Z24" ca="1">IF(ISNA(M24),"",OFFSET(Payments!$A$11,Worksheet!L25-2,0,1,6))</f>
        <v/>
      </c>
      <c r="V24" t="str">
        <f ca="1"/>
        <v/>
      </c>
      <c r="W24" t="str">
        <f ca="1"/>
        <v/>
      </c>
      <c r="X24" t="str">
        <f ca="1"/>
        <v/>
      </c>
      <c r="Y24" t="str">
        <f ca="1"/>
        <v/>
      </c>
      <c r="Z24" t="str">
        <f ca="1"/>
        <v/>
      </c>
      <c r="AB24" t="str">
        <f t="array" aca="1" ref="AB24:AG24" ca="1">IF(ISNA(R24),"",OFFSET(Receipts!$A$10,Worksheet!Q25-2,0,1,6))</f>
        <v/>
      </c>
      <c r="AC24" t="str">
        <f ca="1"/>
        <v/>
      </c>
      <c r="AD24" t="str">
        <f ca="1"/>
        <v/>
      </c>
      <c r="AE24" t="str">
        <f ca="1"/>
        <v/>
      </c>
      <c r="AF24" t="str">
        <f ca="1"/>
        <v/>
      </c>
      <c r="AG24" t="str">
        <f ca="1"/>
        <v/>
      </c>
    </row>
    <row r="25" spans="3:33" x14ac:dyDescent="0.2">
      <c r="C25">
        <f ca="1"/>
        <v>0</v>
      </c>
      <c r="D25">
        <f ca="1"/>
        <v>0</v>
      </c>
      <c r="E25">
        <f ca="1"/>
        <v>0</v>
      </c>
      <c r="F25">
        <f ca="1"/>
        <v>0</v>
      </c>
      <c r="G25">
        <f ca="1"/>
        <v>0</v>
      </c>
      <c r="H25">
        <f ca="1"/>
        <v>0</v>
      </c>
      <c r="K25" t="b">
        <f>IF(AND(ISBLANK(Payments!A34),ISBLANK(Payments!B34),ISBLANK(Payments!F34)),TRUE,IF(ISBLANK(Payments!E34),FALSE,TRUE))</f>
        <v>1</v>
      </c>
      <c r="L25" t="e">
        <f t="shared" ca="1" si="0"/>
        <v>#N/A</v>
      </c>
      <c r="M25" t="e">
        <f t="shared" ca="1" si="1"/>
        <v>#N/A</v>
      </c>
      <c r="N25">
        <f ca="1">IF(ISNA(L25),0,OFFSET(Payments!$A$11,Worksheet!$L25-2,5))</f>
        <v>0</v>
      </c>
      <c r="P25" t="b">
        <f>IF(AND(ISBLANK(Receipts!A33),ISBLANK(Receipts!B33),ISBLANK(Receipts!E33),ISBLANK(Receipts!F33)),TRUE,IF(ISBLANK(Receipts!D33),FALSE,TRUE))</f>
        <v>1</v>
      </c>
      <c r="Q25" t="e">
        <f t="shared" ca="1" si="2"/>
        <v>#N/A</v>
      </c>
      <c r="R25" t="e">
        <f t="shared" ca="1" si="3"/>
        <v>#N/A</v>
      </c>
      <c r="S25">
        <f ca="1">IF(ISNA(Q25),0,SUM(OFFSET(Receipts!$A$10,Worksheet!$Q25-2,4,1,2)))</f>
        <v>0</v>
      </c>
      <c r="U25" t="str">
        <f t="array" aca="1" ref="U25:Z25" ca="1">IF(ISNA(M25),"",OFFSET(Payments!$A$11,Worksheet!L26-2,0,1,6))</f>
        <v/>
      </c>
      <c r="V25" t="str">
        <f ca="1"/>
        <v/>
      </c>
      <c r="W25" t="str">
        <f ca="1"/>
        <v/>
      </c>
      <c r="X25" t="str">
        <f ca="1"/>
        <v/>
      </c>
      <c r="Y25" t="str">
        <f ca="1"/>
        <v/>
      </c>
      <c r="Z25" t="str">
        <f ca="1"/>
        <v/>
      </c>
      <c r="AB25" t="str">
        <f t="array" aca="1" ref="AB25:AG25" ca="1">IF(ISNA(R25),"",OFFSET(Receipts!$A$10,Worksheet!Q26-2,0,1,6))</f>
        <v/>
      </c>
      <c r="AC25" t="str">
        <f ca="1"/>
        <v/>
      </c>
      <c r="AD25" t="str">
        <f ca="1"/>
        <v/>
      </c>
      <c r="AE25" t="str">
        <f ca="1"/>
        <v/>
      </c>
      <c r="AF25" t="str">
        <f ca="1"/>
        <v/>
      </c>
      <c r="AG25" t="str">
        <f ca="1"/>
        <v/>
      </c>
    </row>
    <row r="26" spans="3:33" x14ac:dyDescent="0.2">
      <c r="C26">
        <f ca="1"/>
        <v>0</v>
      </c>
      <c r="D26">
        <f ca="1"/>
        <v>0</v>
      </c>
      <c r="E26">
        <f ca="1"/>
        <v>0</v>
      </c>
      <c r="F26">
        <f ca="1"/>
        <v>0</v>
      </c>
      <c r="G26">
        <f ca="1"/>
        <v>0</v>
      </c>
      <c r="H26">
        <f ca="1"/>
        <v>0</v>
      </c>
      <c r="K26" t="b">
        <f>IF(AND(ISBLANK(Payments!A35),ISBLANK(Payments!B35),ISBLANK(Payments!F35)),TRUE,IF(ISBLANK(Payments!E35),FALSE,TRUE))</f>
        <v>1</v>
      </c>
      <c r="L26" t="e">
        <f t="shared" ca="1" si="0"/>
        <v>#N/A</v>
      </c>
      <c r="M26" t="e">
        <f t="shared" ca="1" si="1"/>
        <v>#N/A</v>
      </c>
      <c r="N26">
        <f ca="1">IF(ISNA(L26),0,OFFSET(Payments!$A$11,Worksheet!$L26-2,5))</f>
        <v>0</v>
      </c>
      <c r="P26" t="b">
        <f>IF(AND(ISBLANK(Receipts!A34),ISBLANK(Receipts!B34),ISBLANK(Receipts!E34),ISBLANK(Receipts!F34)),TRUE,IF(ISBLANK(Receipts!D34),FALSE,TRUE))</f>
        <v>1</v>
      </c>
      <c r="Q26" t="e">
        <f t="shared" ca="1" si="2"/>
        <v>#N/A</v>
      </c>
      <c r="R26" t="e">
        <f t="shared" ca="1" si="3"/>
        <v>#N/A</v>
      </c>
      <c r="S26">
        <f ca="1">IF(ISNA(Q26),0,SUM(OFFSET(Receipts!$A$10,Worksheet!$Q26-2,4,1,2)))</f>
        <v>0</v>
      </c>
      <c r="U26" t="str">
        <f t="array" aca="1" ref="U26:Z26" ca="1">IF(ISNA(M26),"",OFFSET(Payments!$A$11,Worksheet!L27-2,0,1,6))</f>
        <v/>
      </c>
      <c r="V26" t="str">
        <f ca="1"/>
        <v/>
      </c>
      <c r="W26" t="str">
        <f ca="1"/>
        <v/>
      </c>
      <c r="X26" t="str">
        <f ca="1"/>
        <v/>
      </c>
      <c r="Y26" t="str">
        <f ca="1"/>
        <v/>
      </c>
      <c r="Z26" t="str">
        <f ca="1"/>
        <v/>
      </c>
      <c r="AB26" t="str">
        <f t="array" aca="1" ref="AB26:AG26" ca="1">IF(ISNA(R26),"",OFFSET(Receipts!$A$10,Worksheet!Q27-2,0,1,6))</f>
        <v/>
      </c>
      <c r="AC26" t="str">
        <f ca="1"/>
        <v/>
      </c>
      <c r="AD26" t="str">
        <f ca="1"/>
        <v/>
      </c>
      <c r="AE26" t="str">
        <f ca="1"/>
        <v/>
      </c>
      <c r="AF26" t="str">
        <f ca="1"/>
        <v/>
      </c>
      <c r="AG26" t="str">
        <f ca="1"/>
        <v/>
      </c>
    </row>
    <row r="27" spans="3:33" x14ac:dyDescent="0.2">
      <c r="C27">
        <f ca="1"/>
        <v>0</v>
      </c>
      <c r="D27">
        <f ca="1"/>
        <v>0</v>
      </c>
      <c r="E27">
        <f ca="1"/>
        <v>0</v>
      </c>
      <c r="F27">
        <f ca="1"/>
        <v>0</v>
      </c>
      <c r="G27">
        <f ca="1"/>
        <v>0</v>
      </c>
      <c r="H27">
        <f ca="1"/>
        <v>0</v>
      </c>
      <c r="K27" t="b">
        <f>IF(AND(ISBLANK(Payments!A36),ISBLANK(Payments!B36),ISBLANK(Payments!F36)),TRUE,IF(ISBLANK(Payments!E36),FALSE,TRUE))</f>
        <v>1</v>
      </c>
      <c r="L27" t="e">
        <f t="shared" ca="1" si="0"/>
        <v>#N/A</v>
      </c>
      <c r="M27" t="e">
        <f t="shared" ca="1" si="1"/>
        <v>#N/A</v>
      </c>
      <c r="N27">
        <f ca="1">IF(ISNA(L27),0,OFFSET(Payments!$A$11,Worksheet!$L27-2,5))</f>
        <v>0</v>
      </c>
      <c r="P27" t="b">
        <f>IF(AND(ISBLANK(Receipts!A35),ISBLANK(Receipts!B35),ISBLANK(Receipts!E35),ISBLANK(Receipts!F35)),TRUE,IF(ISBLANK(Receipts!D35),FALSE,TRUE))</f>
        <v>1</v>
      </c>
      <c r="Q27" t="e">
        <f t="shared" ca="1" si="2"/>
        <v>#N/A</v>
      </c>
      <c r="R27" t="e">
        <f t="shared" ca="1" si="3"/>
        <v>#N/A</v>
      </c>
      <c r="S27">
        <f ca="1">IF(ISNA(Q27),0,SUM(OFFSET(Receipts!$A$10,Worksheet!$Q27-2,4,1,2)))</f>
        <v>0</v>
      </c>
      <c r="U27" t="str">
        <f t="array" aca="1" ref="U27:Z27" ca="1">IF(ISNA(M27),"",OFFSET(Payments!$A$11,Worksheet!L28-2,0,1,6))</f>
        <v/>
      </c>
      <c r="V27" t="str">
        <f ca="1"/>
        <v/>
      </c>
      <c r="W27" t="str">
        <f ca="1"/>
        <v/>
      </c>
      <c r="X27" t="str">
        <f ca="1"/>
        <v/>
      </c>
      <c r="Y27" t="str">
        <f ca="1"/>
        <v/>
      </c>
      <c r="Z27" t="str">
        <f ca="1"/>
        <v/>
      </c>
      <c r="AB27" t="str">
        <f t="array" aca="1" ref="AB27:AG27" ca="1">IF(ISNA(R27),"",OFFSET(Receipts!$A$10,Worksheet!Q28-2,0,1,6))</f>
        <v/>
      </c>
      <c r="AC27" t="str">
        <f ca="1"/>
        <v/>
      </c>
      <c r="AD27" t="str">
        <f ca="1"/>
        <v/>
      </c>
      <c r="AE27" t="str">
        <f ca="1"/>
        <v/>
      </c>
      <c r="AF27" t="str">
        <f ca="1"/>
        <v/>
      </c>
      <c r="AG27" t="str">
        <f ca="1"/>
        <v/>
      </c>
    </row>
    <row r="28" spans="3:33" x14ac:dyDescent="0.2">
      <c r="C28">
        <f ca="1"/>
        <v>0</v>
      </c>
      <c r="D28">
        <f ca="1"/>
        <v>0</v>
      </c>
      <c r="E28">
        <f ca="1"/>
        <v>0</v>
      </c>
      <c r="F28">
        <f ca="1"/>
        <v>0</v>
      </c>
      <c r="G28">
        <f ca="1"/>
        <v>0</v>
      </c>
      <c r="H28">
        <f ca="1"/>
        <v>0</v>
      </c>
      <c r="K28" t="b">
        <f>IF(AND(ISBLANK(Payments!A37),ISBLANK(Payments!B37),ISBLANK(Payments!F37)),TRUE,IF(ISBLANK(Payments!E37),FALSE,TRUE))</f>
        <v>1</v>
      </c>
      <c r="L28" t="e">
        <f t="shared" ca="1" si="0"/>
        <v>#N/A</v>
      </c>
      <c r="M28" t="e">
        <f t="shared" ca="1" si="1"/>
        <v>#N/A</v>
      </c>
      <c r="N28">
        <f ca="1">IF(ISNA(L28),0,OFFSET(Payments!$A$11,Worksheet!$L28-2,5))</f>
        <v>0</v>
      </c>
      <c r="P28" t="b">
        <f>IF(AND(ISBLANK(Receipts!A36),ISBLANK(Receipts!B36),ISBLANK(Receipts!E36),ISBLANK(Receipts!F36)),TRUE,IF(ISBLANK(Receipts!D36),FALSE,TRUE))</f>
        <v>1</v>
      </c>
      <c r="Q28" t="e">
        <f t="shared" ca="1" si="2"/>
        <v>#N/A</v>
      </c>
      <c r="R28" t="e">
        <f t="shared" ca="1" si="3"/>
        <v>#N/A</v>
      </c>
      <c r="S28">
        <f ca="1">IF(ISNA(Q28),0,SUM(OFFSET(Receipts!$A$10,Worksheet!$Q28-2,4,1,2)))</f>
        <v>0</v>
      </c>
      <c r="U28" t="str">
        <f t="array" aca="1" ref="U28:Z28" ca="1">IF(ISNA(M28),"",OFFSET(Payments!$A$11,Worksheet!L29-2,0,1,6))</f>
        <v/>
      </c>
      <c r="V28" t="str">
        <f ca="1"/>
        <v/>
      </c>
      <c r="W28" t="str">
        <f ca="1"/>
        <v/>
      </c>
      <c r="X28" t="str">
        <f ca="1"/>
        <v/>
      </c>
      <c r="Y28" t="str">
        <f ca="1"/>
        <v/>
      </c>
      <c r="Z28" t="str">
        <f ca="1"/>
        <v/>
      </c>
      <c r="AB28" t="str">
        <f t="array" aca="1" ref="AB28:AG28" ca="1">IF(ISNA(R28),"",OFFSET(Receipts!$A$10,Worksheet!Q29-2,0,1,6))</f>
        <v/>
      </c>
      <c r="AC28" t="str">
        <f ca="1"/>
        <v/>
      </c>
      <c r="AD28" t="str">
        <f ca="1"/>
        <v/>
      </c>
      <c r="AE28" t="str">
        <f ca="1"/>
        <v/>
      </c>
      <c r="AF28" t="str">
        <f ca="1"/>
        <v/>
      </c>
      <c r="AG28" t="str">
        <f ca="1"/>
        <v/>
      </c>
    </row>
    <row r="29" spans="3:33" x14ac:dyDescent="0.2">
      <c r="C29">
        <f ca="1"/>
        <v>0</v>
      </c>
      <c r="D29">
        <f ca="1"/>
        <v>0</v>
      </c>
      <c r="E29">
        <f ca="1"/>
        <v>0</v>
      </c>
      <c r="F29">
        <f ca="1"/>
        <v>0</v>
      </c>
      <c r="G29">
        <f ca="1"/>
        <v>0</v>
      </c>
      <c r="H29">
        <f ca="1"/>
        <v>0</v>
      </c>
      <c r="K29" t="b">
        <f>IF(AND(ISBLANK(Payments!A38),ISBLANK(Payments!B38),ISBLANK(Payments!F38)),TRUE,IF(ISBLANK(Payments!E38),FALSE,TRUE))</f>
        <v>1</v>
      </c>
      <c r="L29" t="e">
        <f t="shared" ca="1" si="0"/>
        <v>#N/A</v>
      </c>
      <c r="M29" t="e">
        <f t="shared" ca="1" si="1"/>
        <v>#N/A</v>
      </c>
      <c r="N29">
        <f ca="1">IF(ISNA(L29),0,OFFSET(Payments!$A$11,Worksheet!$L29-2,5))</f>
        <v>0</v>
      </c>
      <c r="P29" t="b">
        <f>IF(AND(ISBLANK(Receipts!A37),ISBLANK(Receipts!B37),ISBLANK(Receipts!E37),ISBLANK(Receipts!F37)),TRUE,IF(ISBLANK(Receipts!D37),FALSE,TRUE))</f>
        <v>1</v>
      </c>
      <c r="Q29" t="e">
        <f t="shared" ca="1" si="2"/>
        <v>#N/A</v>
      </c>
      <c r="R29" t="e">
        <f t="shared" ca="1" si="3"/>
        <v>#N/A</v>
      </c>
      <c r="S29">
        <f ca="1">IF(ISNA(Q29),0,SUM(OFFSET(Receipts!$A$10,Worksheet!$Q29-2,4,1,2)))</f>
        <v>0</v>
      </c>
      <c r="U29" t="str">
        <f t="array" aca="1" ref="U29:Z29" ca="1">IF(ISNA(M29),"",OFFSET(Payments!$A$11,Worksheet!L30-2,0,1,6))</f>
        <v/>
      </c>
      <c r="V29" t="str">
        <f ca="1"/>
        <v/>
      </c>
      <c r="W29" t="str">
        <f ca="1"/>
        <v/>
      </c>
      <c r="X29" t="str">
        <f ca="1"/>
        <v/>
      </c>
      <c r="Y29" t="str">
        <f ca="1"/>
        <v/>
      </c>
      <c r="Z29" t="str">
        <f ca="1"/>
        <v/>
      </c>
      <c r="AB29" t="str">
        <f t="array" aca="1" ref="AB29:AG29" ca="1">IF(ISNA(R29),"",OFFSET(Receipts!$A$10,Worksheet!Q30-2,0,1,6))</f>
        <v/>
      </c>
      <c r="AC29" t="str">
        <f ca="1"/>
        <v/>
      </c>
      <c r="AD29" t="str">
        <f ca="1"/>
        <v/>
      </c>
      <c r="AE29" t="str">
        <f ca="1"/>
        <v/>
      </c>
      <c r="AF29" t="str">
        <f ca="1"/>
        <v/>
      </c>
      <c r="AG29" t="str">
        <f ca="1"/>
        <v/>
      </c>
    </row>
    <row r="30" spans="3:33" x14ac:dyDescent="0.2">
      <c r="C30">
        <f ca="1"/>
        <v>0</v>
      </c>
      <c r="D30">
        <f ca="1"/>
        <v>0</v>
      </c>
      <c r="E30">
        <f ca="1"/>
        <v>0</v>
      </c>
      <c r="F30">
        <f ca="1"/>
        <v>0</v>
      </c>
      <c r="G30">
        <f ca="1"/>
        <v>0</v>
      </c>
      <c r="H30">
        <f ca="1"/>
        <v>0</v>
      </c>
      <c r="K30" t="b">
        <f>IF(AND(ISBLANK(Payments!A39),ISBLANK(Payments!B39),ISBLANK(Payments!F39)),TRUE,IF(ISBLANK(Payments!E39),FALSE,TRUE))</f>
        <v>1</v>
      </c>
      <c r="L30" t="e">
        <f t="shared" ca="1" si="0"/>
        <v>#N/A</v>
      </c>
      <c r="M30" t="e">
        <f t="shared" ca="1" si="1"/>
        <v>#N/A</v>
      </c>
      <c r="N30">
        <f ca="1">IF(ISNA(L30),0,OFFSET(Payments!$A$11,Worksheet!$L30-2,5))</f>
        <v>0</v>
      </c>
      <c r="P30" t="b">
        <f>IF(AND(ISBLANK(Receipts!A38),ISBLANK(Receipts!B38),ISBLANK(Receipts!E38),ISBLANK(Receipts!F38)),TRUE,IF(ISBLANK(Receipts!D38),FALSE,TRUE))</f>
        <v>1</v>
      </c>
      <c r="Q30" t="e">
        <f t="shared" ca="1" si="2"/>
        <v>#N/A</v>
      </c>
      <c r="R30" t="e">
        <f t="shared" ca="1" si="3"/>
        <v>#N/A</v>
      </c>
      <c r="S30">
        <f ca="1">IF(ISNA(Q30),0,SUM(OFFSET(Receipts!$A$10,Worksheet!$Q30-2,4,1,2)))</f>
        <v>0</v>
      </c>
      <c r="U30" t="str">
        <f t="array" aca="1" ref="U30:Z30" ca="1">IF(ISNA(M30),"",OFFSET(Payments!$A$11,Worksheet!L31-2,0,1,6))</f>
        <v/>
      </c>
      <c r="V30" t="str">
        <f ca="1"/>
        <v/>
      </c>
      <c r="W30" t="str">
        <f ca="1"/>
        <v/>
      </c>
      <c r="X30" t="str">
        <f ca="1"/>
        <v/>
      </c>
      <c r="Y30" t="str">
        <f ca="1"/>
        <v/>
      </c>
      <c r="Z30" t="str">
        <f ca="1"/>
        <v/>
      </c>
      <c r="AB30" t="str">
        <f t="array" aca="1" ref="AB30:AG30" ca="1">IF(ISNA(R30),"",OFFSET(Receipts!$A$10,Worksheet!Q31-2,0,1,6))</f>
        <v/>
      </c>
      <c r="AC30" t="str">
        <f ca="1"/>
        <v/>
      </c>
      <c r="AD30" t="str">
        <f ca="1"/>
        <v/>
      </c>
      <c r="AE30" t="str">
        <f ca="1"/>
        <v/>
      </c>
      <c r="AF30" t="str">
        <f ca="1"/>
        <v/>
      </c>
      <c r="AG30" t="str">
        <f ca="1"/>
        <v/>
      </c>
    </row>
    <row r="31" spans="3:33" x14ac:dyDescent="0.2">
      <c r="C31">
        <f ca="1"/>
        <v>0</v>
      </c>
      <c r="D31">
        <f ca="1"/>
        <v>0</v>
      </c>
      <c r="E31">
        <f ca="1"/>
        <v>0</v>
      </c>
      <c r="F31">
        <f ca="1"/>
        <v>0</v>
      </c>
      <c r="G31">
        <f ca="1"/>
        <v>0</v>
      </c>
      <c r="H31">
        <f ca="1"/>
        <v>0</v>
      </c>
      <c r="K31" t="b">
        <f>IF(AND(ISBLANK(Payments!A40),ISBLANK(Payments!B40),ISBLANK(Payments!F40)),TRUE,IF(ISBLANK(Payments!E40),FALSE,TRUE))</f>
        <v>1</v>
      </c>
      <c r="L31" t="e">
        <f t="shared" ca="1" si="0"/>
        <v>#N/A</v>
      </c>
      <c r="M31" t="e">
        <f t="shared" ca="1" si="1"/>
        <v>#N/A</v>
      </c>
      <c r="N31">
        <f ca="1">IF(ISNA(L31),0,OFFSET(Payments!$A$11,Worksheet!$L31-2,5))</f>
        <v>0</v>
      </c>
      <c r="P31" t="b">
        <f>IF(AND(ISBLANK(Receipts!A39),ISBLANK(Receipts!B39),ISBLANK(Receipts!E39),ISBLANK(Receipts!F39)),TRUE,IF(ISBLANK(Receipts!D39),FALSE,TRUE))</f>
        <v>1</v>
      </c>
      <c r="Q31" t="e">
        <f t="shared" ca="1" si="2"/>
        <v>#N/A</v>
      </c>
      <c r="R31" t="e">
        <f t="shared" ca="1" si="3"/>
        <v>#N/A</v>
      </c>
      <c r="S31">
        <f ca="1">IF(ISNA(Q31),0,SUM(OFFSET(Receipts!$A$10,Worksheet!$Q31-2,4,1,2)))</f>
        <v>0</v>
      </c>
      <c r="U31" t="str">
        <f t="array" aca="1" ref="U31:Z31" ca="1">IF(ISNA(M31),"",OFFSET(Payments!$A$11,Worksheet!L32-2,0,1,6))</f>
        <v/>
      </c>
      <c r="V31" t="str">
        <f ca="1"/>
        <v/>
      </c>
      <c r="W31" t="str">
        <f ca="1"/>
        <v/>
      </c>
      <c r="X31" t="str">
        <f ca="1"/>
        <v/>
      </c>
      <c r="Y31" t="str">
        <f ca="1"/>
        <v/>
      </c>
      <c r="Z31" t="str">
        <f ca="1"/>
        <v/>
      </c>
      <c r="AB31" t="str">
        <f t="array" aca="1" ref="AB31:AG31" ca="1">IF(ISNA(R31),"",OFFSET(Receipts!$A$10,Worksheet!Q32-2,0,1,6))</f>
        <v/>
      </c>
      <c r="AC31" t="str">
        <f ca="1"/>
        <v/>
      </c>
      <c r="AD31" t="str">
        <f ca="1"/>
        <v/>
      </c>
      <c r="AE31" t="str">
        <f ca="1"/>
        <v/>
      </c>
      <c r="AF31" t="str">
        <f ca="1"/>
        <v/>
      </c>
      <c r="AG31" t="str">
        <f ca="1"/>
        <v/>
      </c>
    </row>
    <row r="32" spans="3:33" x14ac:dyDescent="0.2">
      <c r="K32" t="b">
        <f>IF(AND(ISBLANK(Payments!A41),ISBLANK(Payments!B41),ISBLANK(Payments!F41)),TRUE,IF(ISBLANK(Payments!E41),FALSE,TRUE))</f>
        <v>1</v>
      </c>
      <c r="L32" t="e">
        <f t="shared" ca="1" si="0"/>
        <v>#N/A</v>
      </c>
      <c r="M32" t="e">
        <f t="shared" ca="1" si="1"/>
        <v>#N/A</v>
      </c>
      <c r="N32">
        <f ca="1">IF(ISNA(L32),0,OFFSET(Payments!$A$11,Worksheet!$L32-2,5))</f>
        <v>0</v>
      </c>
      <c r="P32" t="b">
        <f>IF(AND(ISBLANK(Receipts!A40),ISBLANK(Receipts!B40),ISBLANK(Receipts!E40),ISBLANK(Receipts!F40)),TRUE,IF(ISBLANK(Receipts!D40),FALSE,TRUE))</f>
        <v>1</v>
      </c>
      <c r="Q32" t="e">
        <f t="shared" ca="1" si="2"/>
        <v>#N/A</v>
      </c>
      <c r="R32" t="e">
        <f t="shared" ca="1" si="3"/>
        <v>#N/A</v>
      </c>
      <c r="S32">
        <f ca="1">IF(ISNA(Q32),0,SUM(OFFSET(Receipts!$A$10,Worksheet!$Q32-2,4,1,2)))</f>
        <v>0</v>
      </c>
    </row>
    <row r="33" spans="2:19" x14ac:dyDescent="0.2">
      <c r="C33">
        <f ca="1">COUNTIF(C14:C31,"&gt;0")</f>
        <v>0</v>
      </c>
      <c r="H33">
        <f ca="1">SUM(H13:H31)</f>
        <v>0</v>
      </c>
      <c r="K33" t="b">
        <f>IF(AND(ISBLANK(Payments!A42),ISBLANK(Payments!B42),ISBLANK(Payments!F42)),TRUE,IF(ISBLANK(Payments!E42),FALSE,TRUE))</f>
        <v>1</v>
      </c>
      <c r="L33" t="e">
        <f t="shared" ca="1" si="0"/>
        <v>#N/A</v>
      </c>
      <c r="M33" t="e">
        <f t="shared" ca="1" si="1"/>
        <v>#N/A</v>
      </c>
      <c r="N33">
        <f ca="1">IF(ISNA(L33),0,OFFSET(Payments!$A$11,Worksheet!$L33-2,5))</f>
        <v>0</v>
      </c>
      <c r="P33" t="b">
        <f>IF(AND(ISBLANK(Receipts!A41),ISBLANK(Receipts!B41),ISBLANK(Receipts!E41),ISBLANK(Receipts!F41)),TRUE,IF(ISBLANK(Receipts!D41),FALSE,TRUE))</f>
        <v>1</v>
      </c>
      <c r="Q33" t="e">
        <f t="shared" ca="1" si="2"/>
        <v>#N/A</v>
      </c>
      <c r="R33" t="e">
        <f t="shared" ca="1" si="3"/>
        <v>#N/A</v>
      </c>
      <c r="S33">
        <f ca="1">IF(ISNA(Q33),0,SUM(OFFSET(Receipts!$A$10,Worksheet!$Q33-2,4,1,2)))</f>
        <v>0</v>
      </c>
    </row>
    <row r="34" spans="2:19" x14ac:dyDescent="0.2">
      <c r="K34" t="b">
        <f>IF(AND(ISBLANK(Payments!A43),ISBLANK(Payments!B43),ISBLANK(Payments!F43)),TRUE,IF(ISBLANK(Payments!E43),FALSE,TRUE))</f>
        <v>1</v>
      </c>
      <c r="L34" t="e">
        <f t="shared" ca="1" si="0"/>
        <v>#N/A</v>
      </c>
      <c r="M34" t="e">
        <f t="shared" ca="1" si="1"/>
        <v>#N/A</v>
      </c>
      <c r="N34">
        <f ca="1">IF(ISNA(L34),0,OFFSET(Payments!$A$11,Worksheet!$L34-2,5))</f>
        <v>0</v>
      </c>
      <c r="P34" t="b">
        <f>IF(AND(ISBLANK(Receipts!A42),ISBLANK(Receipts!B42),ISBLANK(Receipts!E42),ISBLANK(Receipts!F42)),TRUE,IF(ISBLANK(Receipts!D42),FALSE,TRUE))</f>
        <v>1</v>
      </c>
      <c r="Q34" t="e">
        <f t="shared" ca="1" si="2"/>
        <v>#N/A</v>
      </c>
      <c r="R34" t="e">
        <f t="shared" ca="1" si="3"/>
        <v>#N/A</v>
      </c>
      <c r="S34">
        <f ca="1">IF(ISNA(Q34),0,SUM(OFFSET(Receipts!$A$10,Worksheet!$Q34-2,4,1,2)))</f>
        <v>0</v>
      </c>
    </row>
    <row r="35" spans="2:19" x14ac:dyDescent="0.2">
      <c r="K35" t="b">
        <f>IF(AND(ISBLANK(Payments!A44),ISBLANK(Payments!B44),ISBLANK(Payments!F44)),TRUE,IF(ISBLANK(Payments!E44),FALSE,TRUE))</f>
        <v>1</v>
      </c>
      <c r="L35" t="e">
        <f t="shared" ca="1" si="0"/>
        <v>#N/A</v>
      </c>
      <c r="M35" t="e">
        <f t="shared" ca="1" si="1"/>
        <v>#N/A</v>
      </c>
      <c r="N35">
        <f ca="1">IF(ISNA(L35),0,OFFSET(Payments!$A$11,Worksheet!$L35-2,5))</f>
        <v>0</v>
      </c>
      <c r="P35" t="b">
        <f>IF(AND(ISBLANK(Receipts!A43),ISBLANK(Receipts!B43),ISBLANK(Receipts!E43),ISBLANK(Receipts!F43)),TRUE,IF(ISBLANK(Receipts!D43),FALSE,TRUE))</f>
        <v>1</v>
      </c>
      <c r="Q35" t="e">
        <f t="shared" ca="1" si="2"/>
        <v>#N/A</v>
      </c>
      <c r="R35" t="e">
        <f t="shared" ca="1" si="3"/>
        <v>#N/A</v>
      </c>
      <c r="S35">
        <f ca="1">IF(ISNA(Q35),0,SUM(OFFSET(Receipts!$A$10,Worksheet!$Q35-2,4,1,2)))</f>
        <v>0</v>
      </c>
    </row>
    <row r="36" spans="2:19" x14ac:dyDescent="0.2">
      <c r="B36" t="s">
        <v>14</v>
      </c>
      <c r="K36" t="b">
        <f>IF(AND(ISBLANK(Payments!A45),ISBLANK(Payments!B45),ISBLANK(Payments!F45)),TRUE,IF(ISBLANK(Payments!E45),FALSE,TRUE))</f>
        <v>1</v>
      </c>
      <c r="L36" t="e">
        <f t="shared" ca="1" si="0"/>
        <v>#N/A</v>
      </c>
      <c r="M36" t="e">
        <f t="shared" ca="1" si="1"/>
        <v>#N/A</v>
      </c>
      <c r="N36">
        <f ca="1">IF(ISNA(L36),0,OFFSET(Payments!$A$11,Worksheet!$L36-2,5))</f>
        <v>0</v>
      </c>
      <c r="P36" t="b">
        <f>IF(AND(ISBLANK(Receipts!A44),ISBLANK(Receipts!B44),ISBLANK(Receipts!E44),ISBLANK(Receipts!F44)),TRUE,IF(ISBLANK(Receipts!D44),FALSE,TRUE))</f>
        <v>1</v>
      </c>
      <c r="Q36" t="e">
        <f t="shared" ca="1" si="2"/>
        <v>#N/A</v>
      </c>
      <c r="R36" t="e">
        <f t="shared" ca="1" si="3"/>
        <v>#N/A</v>
      </c>
      <c r="S36">
        <f ca="1">IF(ISNA(Q36),0,SUM(OFFSET(Receipts!$A$10,Worksheet!$Q36-2,4,1,2)))</f>
        <v>0</v>
      </c>
    </row>
    <row r="37" spans="2:19" x14ac:dyDescent="0.2">
      <c r="B37">
        <f>IF(ISNA(MATCH(MIN(Settings!$C$9-1,Settings!$C$7),Receipts!A10:A200,1)),1,MATCH(MIN(Settings!$C$9-1,Settings!$C$7),Receipts!A10:A200,1))</f>
        <v>26</v>
      </c>
      <c r="C37">
        <f t="array" aca="1" ref="C37:H56" ca="1">OFFSET(Receipts!$A$10,Worksheet!B37,0,20,6)</f>
        <v>42813</v>
      </c>
      <c r="D37" t="str">
        <f ca="1"/>
        <v>Bank</v>
      </c>
      <c r="E37" t="str">
        <f ca="1"/>
        <v>interest</v>
      </c>
      <c r="F37">
        <f ca="1"/>
        <v>42813</v>
      </c>
      <c r="G37">
        <f ca="1"/>
        <v>0.28000000000000003</v>
      </c>
      <c r="H37">
        <f ca="1"/>
        <v>0</v>
      </c>
      <c r="K37" t="b">
        <f>IF(AND(ISBLANK(Payments!A46),ISBLANK(Payments!B46),ISBLANK(Payments!F46)),TRUE,IF(ISBLANK(Payments!E46),FALSE,TRUE))</f>
        <v>1</v>
      </c>
      <c r="L37" t="e">
        <f t="shared" ca="1" si="0"/>
        <v>#N/A</v>
      </c>
      <c r="M37" t="e">
        <f t="shared" ca="1" si="1"/>
        <v>#N/A</v>
      </c>
      <c r="N37">
        <f ca="1">IF(ISNA(L37),0,OFFSET(Payments!$A$11,Worksheet!$L37-2,5))</f>
        <v>0</v>
      </c>
      <c r="P37" t="b">
        <f>IF(AND(ISBLANK(Receipts!A45),ISBLANK(Receipts!B45),ISBLANK(Receipts!E45),ISBLANK(Receipts!F45)),TRUE,IF(ISBLANK(Receipts!D45),FALSE,TRUE))</f>
        <v>1</v>
      </c>
      <c r="Q37" t="e">
        <f t="shared" ca="1" si="2"/>
        <v>#N/A</v>
      </c>
      <c r="R37" t="e">
        <f t="shared" ca="1" si="3"/>
        <v>#N/A</v>
      </c>
      <c r="S37">
        <f ca="1">IF(ISNA(Q37),0,SUM(OFFSET(Receipts!$A$10,Worksheet!$Q37-2,4,1,2)))</f>
        <v>0</v>
      </c>
    </row>
    <row r="38" spans="2:19" x14ac:dyDescent="0.2">
      <c r="C38">
        <f ca="1"/>
        <v>42802</v>
      </c>
      <c r="D38" t="str">
        <f ca="1"/>
        <v>CDC</v>
      </c>
      <c r="E38" t="str">
        <f ca="1"/>
        <v>new homes bonus</v>
      </c>
      <c r="F38">
        <f ca="1"/>
        <v>42802</v>
      </c>
      <c r="G38">
        <f ca="1"/>
        <v>0</v>
      </c>
      <c r="H38">
        <f ca="1"/>
        <v>1316.5</v>
      </c>
      <c r="K38" t="b">
        <f>IF(AND(ISBLANK(Payments!A47),ISBLANK(Payments!B47),ISBLANK(Payments!F47)),TRUE,IF(ISBLANK(Payments!E47),FALSE,TRUE))</f>
        <v>1</v>
      </c>
      <c r="L38" t="e">
        <f t="shared" ca="1" si="0"/>
        <v>#N/A</v>
      </c>
      <c r="M38" t="e">
        <f t="shared" ca="1" si="1"/>
        <v>#N/A</v>
      </c>
      <c r="N38">
        <f ca="1">IF(ISNA(L38),0,OFFSET(Payments!$A$11,Worksheet!$L38-2,5))</f>
        <v>0</v>
      </c>
      <c r="P38" t="b">
        <f>IF(AND(ISBLANK(Receipts!A46),ISBLANK(Receipts!B46),ISBLANK(Receipts!E46),ISBLANK(Receipts!F46)),TRUE,IF(ISBLANK(Receipts!D46),FALSE,TRUE))</f>
        <v>1</v>
      </c>
      <c r="Q38" t="e">
        <f t="shared" ca="1" si="2"/>
        <v>#N/A</v>
      </c>
      <c r="R38" t="e">
        <f t="shared" ca="1" si="3"/>
        <v>#N/A</v>
      </c>
      <c r="S38">
        <f ca="1">IF(ISNA(Q38),0,SUM(OFFSET(Receipts!$A$10,Worksheet!$Q38-2,4,1,2)))</f>
        <v>0</v>
      </c>
    </row>
    <row r="39" spans="2:19" x14ac:dyDescent="0.2">
      <c r="C39">
        <f ca="1"/>
        <v>0</v>
      </c>
      <c r="D39">
        <f ca="1"/>
        <v>0</v>
      </c>
      <c r="E39">
        <f ca="1"/>
        <v>0</v>
      </c>
      <c r="F39">
        <f ca="1"/>
        <v>0</v>
      </c>
      <c r="G39">
        <f ca="1"/>
        <v>0</v>
      </c>
      <c r="H39">
        <f ca="1"/>
        <v>0</v>
      </c>
      <c r="K39" t="b">
        <f>IF(AND(ISBLANK(Payments!A48),ISBLANK(Payments!B48),ISBLANK(Payments!F48)),TRUE,IF(ISBLANK(Payments!E48),FALSE,TRUE))</f>
        <v>1</v>
      </c>
      <c r="L39" t="e">
        <f t="shared" ca="1" si="0"/>
        <v>#N/A</v>
      </c>
      <c r="M39" t="e">
        <f t="shared" ca="1" si="1"/>
        <v>#N/A</v>
      </c>
      <c r="N39">
        <f ca="1">IF(ISNA(L39),0,OFFSET(Payments!$A$11,Worksheet!$L39-2,5))</f>
        <v>0</v>
      </c>
      <c r="P39" t="b">
        <f>IF(AND(ISBLANK(Receipts!A47),ISBLANK(Receipts!B47),ISBLANK(Receipts!E47),ISBLANK(Receipts!F47)),TRUE,IF(ISBLANK(Receipts!D47),FALSE,TRUE))</f>
        <v>1</v>
      </c>
      <c r="Q39" t="e">
        <f t="shared" ca="1" si="2"/>
        <v>#N/A</v>
      </c>
      <c r="R39" t="e">
        <f t="shared" ca="1" si="3"/>
        <v>#N/A</v>
      </c>
      <c r="S39">
        <f ca="1">IF(ISNA(Q39),0,SUM(OFFSET(Receipts!$A$10,Worksheet!$Q39-2,4,1,2)))</f>
        <v>0</v>
      </c>
    </row>
    <row r="40" spans="2:19" x14ac:dyDescent="0.2">
      <c r="C40">
        <f ca="1"/>
        <v>0</v>
      </c>
      <c r="D40">
        <f ca="1"/>
        <v>0</v>
      </c>
      <c r="E40">
        <f ca="1"/>
        <v>0</v>
      </c>
      <c r="F40">
        <f ca="1"/>
        <v>0</v>
      </c>
      <c r="G40">
        <f ca="1"/>
        <v>0</v>
      </c>
      <c r="H40">
        <f ca="1"/>
        <v>0</v>
      </c>
      <c r="K40" t="b">
        <f>IF(AND(ISBLANK(Payments!A49),ISBLANK(Payments!B49),ISBLANK(Payments!F49)),TRUE,IF(ISBLANK(Payments!E49),FALSE,TRUE))</f>
        <v>1</v>
      </c>
      <c r="L40" t="e">
        <f t="shared" ca="1" si="0"/>
        <v>#N/A</v>
      </c>
      <c r="M40" t="e">
        <f t="shared" ca="1" si="1"/>
        <v>#N/A</v>
      </c>
      <c r="N40">
        <f ca="1">IF(ISNA(L40),0,OFFSET(Payments!$A$11,Worksheet!$L40-2,5))</f>
        <v>0</v>
      </c>
      <c r="P40" t="b">
        <f>IF(AND(ISBLANK(Receipts!A48),ISBLANK(Receipts!B48),ISBLANK(Receipts!E48),ISBLANK(Receipts!F48)),TRUE,IF(ISBLANK(Receipts!D48),FALSE,TRUE))</f>
        <v>1</v>
      </c>
      <c r="Q40" t="e">
        <f t="shared" ca="1" si="2"/>
        <v>#N/A</v>
      </c>
      <c r="R40" t="e">
        <f t="shared" ca="1" si="3"/>
        <v>#N/A</v>
      </c>
      <c r="S40">
        <f ca="1">IF(ISNA(Q40),0,SUM(OFFSET(Receipts!$A$10,Worksheet!$Q40-2,4,1,2)))</f>
        <v>0</v>
      </c>
    </row>
    <row r="41" spans="2:19" x14ac:dyDescent="0.2">
      <c r="C41">
        <f ca="1"/>
        <v>0</v>
      </c>
      <c r="D41">
        <f ca="1"/>
        <v>0</v>
      </c>
      <c r="E41">
        <f ca="1"/>
        <v>0</v>
      </c>
      <c r="F41">
        <f ca="1"/>
        <v>0</v>
      </c>
      <c r="G41">
        <f ca="1"/>
        <v>0</v>
      </c>
      <c r="H41">
        <f ca="1"/>
        <v>0</v>
      </c>
      <c r="K41" t="b">
        <f>IF(AND(ISBLANK(Payments!A50),ISBLANK(Payments!B50),ISBLANK(Payments!F50)),TRUE,IF(ISBLANK(Payments!E50),FALSE,TRUE))</f>
        <v>1</v>
      </c>
      <c r="L41" t="e">
        <f t="shared" ca="1" si="0"/>
        <v>#N/A</v>
      </c>
      <c r="M41" t="e">
        <f t="shared" ca="1" si="1"/>
        <v>#N/A</v>
      </c>
      <c r="N41">
        <f ca="1">IF(ISNA(L41),0,OFFSET(Payments!$A$11,Worksheet!$L41-2,5))</f>
        <v>0</v>
      </c>
      <c r="P41" t="b">
        <f>IF(AND(ISBLANK(Receipts!A49),ISBLANK(Receipts!B49),ISBLANK(Receipts!E49),ISBLANK(Receipts!F49)),TRUE,IF(ISBLANK(Receipts!D49),FALSE,TRUE))</f>
        <v>1</v>
      </c>
      <c r="Q41" t="e">
        <f t="shared" ca="1" si="2"/>
        <v>#N/A</v>
      </c>
      <c r="R41" t="e">
        <f t="shared" ca="1" si="3"/>
        <v>#N/A</v>
      </c>
      <c r="S41">
        <f ca="1">IF(ISNA(Q41),0,SUM(OFFSET(Receipts!$A$10,Worksheet!$Q41-2,4,1,2)))</f>
        <v>0</v>
      </c>
    </row>
    <row r="42" spans="2:19" x14ac:dyDescent="0.2">
      <c r="C42">
        <f ca="1"/>
        <v>0</v>
      </c>
      <c r="D42">
        <f ca="1"/>
        <v>0</v>
      </c>
      <c r="E42">
        <f ca="1"/>
        <v>0</v>
      </c>
      <c r="F42">
        <f ca="1"/>
        <v>0</v>
      </c>
      <c r="G42">
        <f ca="1"/>
        <v>0</v>
      </c>
      <c r="H42">
        <f ca="1"/>
        <v>0</v>
      </c>
      <c r="K42" t="b">
        <f>IF(AND(ISBLANK(Payments!A51),ISBLANK(Payments!B51),ISBLANK(Payments!F51)),TRUE,IF(ISBLANK(Payments!E51),FALSE,TRUE))</f>
        <v>1</v>
      </c>
      <c r="L42" t="e">
        <f t="shared" ca="1" si="0"/>
        <v>#N/A</v>
      </c>
      <c r="M42" t="e">
        <f t="shared" ca="1" si="1"/>
        <v>#N/A</v>
      </c>
      <c r="N42">
        <f ca="1">IF(ISNA(L42),0,OFFSET(Payments!$A$11,Worksheet!$L42-2,5))</f>
        <v>0</v>
      </c>
      <c r="P42" t="b">
        <f>IF(AND(ISBLANK(Receipts!A50),ISBLANK(Receipts!B50),ISBLANK(Receipts!E50),ISBLANK(Receipts!F50)),TRUE,IF(ISBLANK(Receipts!D50),FALSE,TRUE))</f>
        <v>1</v>
      </c>
      <c r="Q42" t="e">
        <f t="shared" ca="1" si="2"/>
        <v>#N/A</v>
      </c>
      <c r="R42" t="e">
        <f t="shared" ca="1" si="3"/>
        <v>#N/A</v>
      </c>
      <c r="S42">
        <f ca="1">IF(ISNA(Q42),0,SUM(OFFSET(Receipts!$A$10,Worksheet!$Q42-2,4,1,2)))</f>
        <v>0</v>
      </c>
    </row>
    <row r="43" spans="2:19" x14ac:dyDescent="0.2">
      <c r="B43" s="36" t="s">
        <v>133</v>
      </c>
      <c r="C43">
        <f ca="1"/>
        <v>0</v>
      </c>
      <c r="D43">
        <f ca="1"/>
        <v>0</v>
      </c>
      <c r="E43">
        <f ca="1"/>
        <v>0</v>
      </c>
      <c r="F43">
        <f ca="1"/>
        <v>0</v>
      </c>
      <c r="G43">
        <f ca="1"/>
        <v>0</v>
      </c>
      <c r="H43">
        <f ca="1"/>
        <v>0</v>
      </c>
      <c r="K43" t="b">
        <f>IF(AND(ISBLANK(Payments!A52),ISBLANK(Payments!B52),ISBLANK(Payments!F52)),TRUE,IF(ISBLANK(Payments!E52),FALSE,TRUE))</f>
        <v>1</v>
      </c>
      <c r="L43" t="e">
        <f t="shared" ca="1" si="0"/>
        <v>#N/A</v>
      </c>
      <c r="M43" t="e">
        <f t="shared" ca="1" si="1"/>
        <v>#N/A</v>
      </c>
      <c r="N43">
        <f ca="1">IF(ISNA(L43),0,OFFSET(Payments!$A$11,Worksheet!$L43-2,5))</f>
        <v>0</v>
      </c>
      <c r="P43" t="b">
        <f>IF(AND(ISBLANK(Receipts!A51),ISBLANK(Receipts!B51),ISBLANK(Receipts!E51),ISBLANK(Receipts!F51)),TRUE,IF(ISBLANK(Receipts!D51),FALSE,TRUE))</f>
        <v>1</v>
      </c>
      <c r="Q43" t="e">
        <f t="shared" ca="1" si="2"/>
        <v>#N/A</v>
      </c>
      <c r="R43" t="e">
        <f t="shared" ca="1" si="3"/>
        <v>#N/A</v>
      </c>
      <c r="S43">
        <f ca="1">IF(ISNA(Q43),0,SUM(OFFSET(Receipts!$A$10,Worksheet!$Q43-2,4,1,2)))</f>
        <v>0</v>
      </c>
    </row>
    <row r="44" spans="2:19" x14ac:dyDescent="0.2">
      <c r="C44">
        <f ca="1"/>
        <v>0</v>
      </c>
      <c r="D44">
        <f ca="1"/>
        <v>0</v>
      </c>
      <c r="E44">
        <f ca="1"/>
        <v>0</v>
      </c>
      <c r="F44">
        <f ca="1"/>
        <v>0</v>
      </c>
      <c r="G44">
        <f ca="1"/>
        <v>0</v>
      </c>
      <c r="H44">
        <f ca="1"/>
        <v>0</v>
      </c>
      <c r="K44" t="b">
        <f>IF(AND(ISBLANK(Payments!A53),ISBLANK(Payments!B53),ISBLANK(Payments!F53)),TRUE,IF(ISBLANK(Payments!E53),FALSE,TRUE))</f>
        <v>1</v>
      </c>
      <c r="L44" t="e">
        <f t="shared" ca="1" si="0"/>
        <v>#N/A</v>
      </c>
      <c r="M44" t="e">
        <f t="shared" ca="1" si="1"/>
        <v>#N/A</v>
      </c>
      <c r="N44">
        <f ca="1">IF(ISNA(L44),0,OFFSET(Payments!$A$11,Worksheet!$L44-2,5))</f>
        <v>0</v>
      </c>
      <c r="P44" t="b">
        <f>IF(AND(ISBLANK(Receipts!A52),ISBLANK(Receipts!B52),ISBLANK(Receipts!E52),ISBLANK(Receipts!F52)),TRUE,IF(ISBLANK(Receipts!D52),FALSE,TRUE))</f>
        <v>1</v>
      </c>
      <c r="Q44" t="e">
        <f t="shared" ca="1" si="2"/>
        <v>#N/A</v>
      </c>
      <c r="R44" t="e">
        <f t="shared" ca="1" si="3"/>
        <v>#N/A</v>
      </c>
      <c r="S44">
        <f ca="1">IF(ISNA(Q44),0,SUM(OFFSET(Receipts!$A$10,Worksheet!$Q44-2,4,1,2)))</f>
        <v>0</v>
      </c>
    </row>
    <row r="45" spans="2:19" x14ac:dyDescent="0.2">
      <c r="C45">
        <f ca="1"/>
        <v>0</v>
      </c>
      <c r="D45">
        <f ca="1"/>
        <v>0</v>
      </c>
      <c r="E45">
        <f ca="1"/>
        <v>0</v>
      </c>
      <c r="F45">
        <f ca="1"/>
        <v>0</v>
      </c>
      <c r="G45">
        <f ca="1"/>
        <v>0</v>
      </c>
      <c r="H45">
        <f ca="1"/>
        <v>0</v>
      </c>
      <c r="K45" t="b">
        <f>IF(AND(ISBLANK(Payments!A54),ISBLANK(Payments!B54),ISBLANK(Payments!F54)),TRUE,IF(ISBLANK(Payments!E54),FALSE,TRUE))</f>
        <v>1</v>
      </c>
      <c r="L45" t="e">
        <f t="shared" ca="1" si="0"/>
        <v>#N/A</v>
      </c>
      <c r="M45" t="e">
        <f t="shared" ca="1" si="1"/>
        <v>#N/A</v>
      </c>
      <c r="N45">
        <f ca="1">IF(ISNA(L45),0,OFFSET(Payments!$A$11,Worksheet!$L45-2,5))</f>
        <v>0</v>
      </c>
      <c r="P45" t="b">
        <f>IF(AND(ISBLANK(Receipts!A53),ISBLANK(Receipts!B53),ISBLANK(Receipts!E53),ISBLANK(Receipts!F53)),TRUE,IF(ISBLANK(Receipts!D53),FALSE,TRUE))</f>
        <v>1</v>
      </c>
      <c r="Q45" t="e">
        <f t="shared" ca="1" si="2"/>
        <v>#N/A</v>
      </c>
      <c r="R45" t="e">
        <f t="shared" ca="1" si="3"/>
        <v>#N/A</v>
      </c>
      <c r="S45">
        <f ca="1">IF(ISNA(Q45),0,SUM(OFFSET(Receipts!$A$10,Worksheet!$Q45-2,4,1,2)))</f>
        <v>0</v>
      </c>
    </row>
    <row r="46" spans="2:19" x14ac:dyDescent="0.2">
      <c r="C46">
        <f ca="1"/>
        <v>0</v>
      </c>
      <c r="D46">
        <f ca="1"/>
        <v>0</v>
      </c>
      <c r="E46">
        <f ca="1"/>
        <v>0</v>
      </c>
      <c r="F46">
        <f ca="1"/>
        <v>0</v>
      </c>
      <c r="G46">
        <f ca="1"/>
        <v>0</v>
      </c>
      <c r="H46">
        <f ca="1"/>
        <v>0</v>
      </c>
      <c r="K46" t="b">
        <f>IF(AND(ISBLANK(Payments!A55),ISBLANK(Payments!B55),ISBLANK(Payments!F55)),TRUE,IF(ISBLANK(Payments!E55),FALSE,TRUE))</f>
        <v>1</v>
      </c>
      <c r="L46" t="e">
        <f t="shared" ca="1" si="0"/>
        <v>#N/A</v>
      </c>
      <c r="M46" t="e">
        <f t="shared" ca="1" si="1"/>
        <v>#N/A</v>
      </c>
      <c r="N46">
        <f ca="1">IF(ISNA(L46),0,OFFSET(Payments!$A$11,Worksheet!$L46-2,5))</f>
        <v>0</v>
      </c>
      <c r="P46" t="b">
        <f>IF(AND(ISBLANK(Receipts!A54),ISBLANK(Receipts!B54),ISBLANK(Receipts!E54),ISBLANK(Receipts!F54)),TRUE,IF(ISBLANK(Receipts!D54),FALSE,TRUE))</f>
        <v>1</v>
      </c>
      <c r="Q46" t="e">
        <f t="shared" ca="1" si="2"/>
        <v>#N/A</v>
      </c>
      <c r="R46" t="e">
        <f t="shared" ca="1" si="3"/>
        <v>#N/A</v>
      </c>
      <c r="S46">
        <f ca="1">IF(ISNA(Q46),0,SUM(OFFSET(Receipts!$A$10,Worksheet!$Q46-2,4,1,2)))</f>
        <v>0</v>
      </c>
    </row>
    <row r="47" spans="2:19" x14ac:dyDescent="0.2">
      <c r="C47">
        <f ca="1"/>
        <v>0</v>
      </c>
      <c r="D47">
        <f ca="1"/>
        <v>0</v>
      </c>
      <c r="E47">
        <f ca="1"/>
        <v>0</v>
      </c>
      <c r="F47">
        <f ca="1"/>
        <v>0</v>
      </c>
      <c r="G47">
        <f ca="1"/>
        <v>0</v>
      </c>
      <c r="H47">
        <f ca="1"/>
        <v>0</v>
      </c>
      <c r="K47" t="b">
        <f>IF(AND(ISBLANK(Payments!A56),ISBLANK(Payments!B56),ISBLANK(Payments!F56)),TRUE,IF(ISBLANK(Payments!E56),FALSE,TRUE))</f>
        <v>1</v>
      </c>
      <c r="L47" t="e">
        <f t="shared" ca="1" si="0"/>
        <v>#N/A</v>
      </c>
      <c r="M47" t="e">
        <f t="shared" ca="1" si="1"/>
        <v>#N/A</v>
      </c>
      <c r="N47">
        <f ca="1">IF(ISNA(L47),0,OFFSET(Payments!$A$11,Worksheet!$L47-2,5))</f>
        <v>0</v>
      </c>
      <c r="P47" t="b">
        <f>IF(AND(ISBLANK(Receipts!A55),ISBLANK(Receipts!B55),ISBLANK(Receipts!E55),ISBLANK(Receipts!F55)),TRUE,IF(ISBLANK(Receipts!D55),FALSE,TRUE))</f>
        <v>1</v>
      </c>
      <c r="Q47" t="e">
        <f t="shared" ca="1" si="2"/>
        <v>#N/A</v>
      </c>
      <c r="R47" t="e">
        <f t="shared" ca="1" si="3"/>
        <v>#N/A</v>
      </c>
      <c r="S47">
        <f ca="1">IF(ISNA(Q47),0,SUM(OFFSET(Receipts!$A$10,Worksheet!$Q47-2,4,1,2)))</f>
        <v>0</v>
      </c>
    </row>
    <row r="48" spans="2:19" x14ac:dyDescent="0.2">
      <c r="C48">
        <f ca="1"/>
        <v>0</v>
      </c>
      <c r="D48">
        <f ca="1"/>
        <v>0</v>
      </c>
      <c r="E48">
        <f ca="1"/>
        <v>0</v>
      </c>
      <c r="F48">
        <f ca="1"/>
        <v>0</v>
      </c>
      <c r="G48">
        <f ca="1"/>
        <v>0</v>
      </c>
      <c r="H48">
        <f ca="1"/>
        <v>0</v>
      </c>
      <c r="K48" t="b">
        <f>IF(AND(ISBLANK(Payments!A57),ISBLANK(Payments!B57),ISBLANK(Payments!F57)),TRUE,IF(ISBLANK(Payments!E57),FALSE,TRUE))</f>
        <v>1</v>
      </c>
      <c r="L48" t="e">
        <f t="shared" ca="1" si="0"/>
        <v>#N/A</v>
      </c>
      <c r="M48" t="e">
        <f t="shared" ca="1" si="1"/>
        <v>#N/A</v>
      </c>
      <c r="N48">
        <f ca="1">IF(ISNA(L48),0,OFFSET(Payments!$A$11,Worksheet!$L48-2,5))</f>
        <v>0</v>
      </c>
      <c r="P48" t="b">
        <f>IF(AND(ISBLANK(Receipts!A56),ISBLANK(Receipts!B56),ISBLANK(Receipts!E56),ISBLANK(Receipts!F56)),TRUE,IF(ISBLANK(Receipts!D56),FALSE,TRUE))</f>
        <v>1</v>
      </c>
      <c r="Q48" t="e">
        <f t="shared" ca="1" si="2"/>
        <v>#N/A</v>
      </c>
      <c r="R48" t="e">
        <f t="shared" ca="1" si="3"/>
        <v>#N/A</v>
      </c>
      <c r="S48">
        <f ca="1">IF(ISNA(Q48),0,SUM(OFFSET(Receipts!$A$10,Worksheet!$Q48-2,4,1,2)))</f>
        <v>0</v>
      </c>
    </row>
    <row r="49" spans="3:19" x14ac:dyDescent="0.2">
      <c r="C49">
        <f ca="1"/>
        <v>0</v>
      </c>
      <c r="D49">
        <f ca="1"/>
        <v>0</v>
      </c>
      <c r="E49">
        <f ca="1"/>
        <v>0</v>
      </c>
      <c r="F49">
        <f ca="1"/>
        <v>0</v>
      </c>
      <c r="G49">
        <f ca="1"/>
        <v>0</v>
      </c>
      <c r="H49">
        <f ca="1"/>
        <v>0</v>
      </c>
      <c r="K49" t="b">
        <f>IF(AND(ISBLANK(Payments!A58),ISBLANK(Payments!B58),ISBLANK(Payments!F58)),TRUE,IF(ISBLANK(Payments!E58),FALSE,TRUE))</f>
        <v>1</v>
      </c>
      <c r="L49" t="e">
        <f t="shared" ca="1" si="0"/>
        <v>#N/A</v>
      </c>
      <c r="M49" t="e">
        <f t="shared" ca="1" si="1"/>
        <v>#N/A</v>
      </c>
      <c r="N49">
        <f ca="1">IF(ISNA(L49),0,OFFSET(Payments!$A$11,Worksheet!$L49-2,5))</f>
        <v>0</v>
      </c>
      <c r="P49" t="b">
        <f>IF(AND(ISBLANK(Receipts!A57),ISBLANK(Receipts!B57),ISBLANK(Receipts!E57),ISBLANK(Receipts!F57)),TRUE,IF(ISBLANK(Receipts!D57),FALSE,TRUE))</f>
        <v>1</v>
      </c>
      <c r="Q49" t="e">
        <f t="shared" ca="1" si="2"/>
        <v>#N/A</v>
      </c>
      <c r="R49" t="e">
        <f t="shared" ca="1" si="3"/>
        <v>#N/A</v>
      </c>
      <c r="S49">
        <f ca="1">IF(ISNA(Q49),0,SUM(OFFSET(Receipts!$A$10,Worksheet!$Q49-2,4,1,2)))</f>
        <v>0</v>
      </c>
    </row>
    <row r="50" spans="3:19" x14ac:dyDescent="0.2">
      <c r="C50">
        <f ca="1"/>
        <v>0</v>
      </c>
      <c r="D50">
        <f ca="1"/>
        <v>0</v>
      </c>
      <c r="E50">
        <f ca="1"/>
        <v>0</v>
      </c>
      <c r="F50">
        <f ca="1"/>
        <v>0</v>
      </c>
      <c r="G50">
        <f ca="1"/>
        <v>0</v>
      </c>
      <c r="H50">
        <f ca="1"/>
        <v>0</v>
      </c>
      <c r="K50" t="b">
        <f>IF(AND(ISBLANK(Payments!A59),ISBLANK(Payments!B59),ISBLANK(Payments!F59)),TRUE,IF(ISBLANK(Payments!E59),FALSE,TRUE))</f>
        <v>1</v>
      </c>
      <c r="L50" t="e">
        <f t="shared" ca="1" si="0"/>
        <v>#N/A</v>
      </c>
      <c r="M50" t="e">
        <f t="shared" ca="1" si="1"/>
        <v>#N/A</v>
      </c>
      <c r="N50">
        <f ca="1">IF(ISNA(L50),0,OFFSET(Payments!$A$11,Worksheet!$L50-2,5))</f>
        <v>0</v>
      </c>
      <c r="P50" t="b">
        <f>IF(AND(ISBLANK(Receipts!A58),ISBLANK(Receipts!B58),ISBLANK(Receipts!E58),ISBLANK(Receipts!F58)),TRUE,IF(ISBLANK(Receipts!D58),FALSE,TRUE))</f>
        <v>1</v>
      </c>
      <c r="Q50" t="e">
        <f t="shared" ca="1" si="2"/>
        <v>#N/A</v>
      </c>
      <c r="R50" t="e">
        <f t="shared" ca="1" si="3"/>
        <v>#N/A</v>
      </c>
      <c r="S50">
        <f ca="1">IF(ISNA(Q50),0,SUM(OFFSET(Receipts!$A$10,Worksheet!$Q50-2,4,1,2)))</f>
        <v>0</v>
      </c>
    </row>
    <row r="51" spans="3:19" x14ac:dyDescent="0.2">
      <c r="C51">
        <f ca="1"/>
        <v>0</v>
      </c>
      <c r="D51">
        <f ca="1"/>
        <v>0</v>
      </c>
      <c r="E51">
        <f ca="1"/>
        <v>0</v>
      </c>
      <c r="F51">
        <f ca="1"/>
        <v>0</v>
      </c>
      <c r="G51">
        <f ca="1"/>
        <v>0</v>
      </c>
      <c r="H51">
        <f ca="1"/>
        <v>0</v>
      </c>
      <c r="K51" t="b">
        <f>IF(AND(ISBLANK(Payments!A60),ISBLANK(Payments!B60),ISBLANK(Payments!F60)),TRUE,IF(ISBLANK(Payments!E60),FALSE,TRUE))</f>
        <v>1</v>
      </c>
      <c r="L51" t="e">
        <f t="shared" ca="1" si="0"/>
        <v>#N/A</v>
      </c>
      <c r="M51" t="e">
        <f t="shared" ca="1" si="1"/>
        <v>#N/A</v>
      </c>
      <c r="N51">
        <f ca="1">IF(ISNA(L51),0,OFFSET(Payments!$A$11,Worksheet!$L51-2,5))</f>
        <v>0</v>
      </c>
      <c r="P51" t="b">
        <f>IF(AND(ISBLANK(Receipts!A59),ISBLANK(Receipts!B59),ISBLANK(Receipts!E59),ISBLANK(Receipts!F59)),TRUE,IF(ISBLANK(Receipts!D59),FALSE,TRUE))</f>
        <v>1</v>
      </c>
      <c r="Q51" t="e">
        <f t="shared" ca="1" si="2"/>
        <v>#N/A</v>
      </c>
      <c r="R51" t="e">
        <f t="shared" ca="1" si="3"/>
        <v>#N/A</v>
      </c>
      <c r="S51">
        <f ca="1">IF(ISNA(Q51),0,SUM(OFFSET(Receipts!$A$10,Worksheet!$Q51-2,4,1,2)))</f>
        <v>0</v>
      </c>
    </row>
    <row r="52" spans="3:19" x14ac:dyDescent="0.2">
      <c r="C52">
        <f ca="1"/>
        <v>0</v>
      </c>
      <c r="D52">
        <f ca="1"/>
        <v>0</v>
      </c>
      <c r="E52">
        <f ca="1"/>
        <v>0</v>
      </c>
      <c r="F52">
        <f ca="1"/>
        <v>0</v>
      </c>
      <c r="G52">
        <f ca="1"/>
        <v>0</v>
      </c>
      <c r="H52">
        <f ca="1"/>
        <v>0</v>
      </c>
      <c r="K52" t="b">
        <f>IF(AND(ISBLANK(Payments!A70),ISBLANK(Payments!B61),ISBLANK(Payments!F61)),TRUE,IF(ISBLANK(Payments!E61),FALSE,TRUE))</f>
        <v>1</v>
      </c>
      <c r="L52" t="e">
        <f t="shared" ca="1" si="0"/>
        <v>#N/A</v>
      </c>
      <c r="M52" t="e">
        <f t="shared" ca="1" si="1"/>
        <v>#N/A</v>
      </c>
      <c r="N52">
        <f ca="1">IF(ISNA(L52),0,OFFSET(Payments!$A$11,Worksheet!$L52-2,5))</f>
        <v>0</v>
      </c>
      <c r="P52" t="b">
        <f>IF(AND(ISBLANK(Receipts!A60),ISBLANK(Receipts!B60),ISBLANK(Receipts!E60),ISBLANK(Receipts!F60)),TRUE,IF(ISBLANK(Receipts!D60),FALSE,TRUE))</f>
        <v>1</v>
      </c>
      <c r="Q52" t="e">
        <f t="shared" ca="1" si="2"/>
        <v>#N/A</v>
      </c>
      <c r="R52" t="e">
        <f t="shared" ca="1" si="3"/>
        <v>#N/A</v>
      </c>
      <c r="S52">
        <f ca="1">IF(ISNA(Q52),0,SUM(OFFSET(Receipts!$A$10,Worksheet!$Q52-2,4,1,2)))</f>
        <v>0</v>
      </c>
    </row>
    <row r="53" spans="3:19" x14ac:dyDescent="0.2">
      <c r="C53">
        <f ca="1"/>
        <v>0</v>
      </c>
      <c r="D53">
        <f ca="1"/>
        <v>0</v>
      </c>
      <c r="E53">
        <f ca="1"/>
        <v>0</v>
      </c>
      <c r="F53">
        <f ca="1"/>
        <v>0</v>
      </c>
      <c r="G53">
        <f ca="1"/>
        <v>0</v>
      </c>
      <c r="H53">
        <f ca="1"/>
        <v>0</v>
      </c>
      <c r="K53" t="b">
        <f>IF(AND(ISBLANK(Payments!A62),ISBLANK(Payments!B62),ISBLANK(Payments!F62)),TRUE,IF(ISBLANK(Payments!E62),FALSE,TRUE))</f>
        <v>1</v>
      </c>
      <c r="L53" t="e">
        <f t="shared" ca="1" si="0"/>
        <v>#N/A</v>
      </c>
      <c r="M53" t="e">
        <f t="shared" ca="1" si="1"/>
        <v>#N/A</v>
      </c>
      <c r="N53">
        <f ca="1">IF(ISNA(L53),0,OFFSET(Payments!$A$11,Worksheet!$L53-2,5))</f>
        <v>0</v>
      </c>
      <c r="P53" t="b">
        <f>IF(AND(ISBLANK(Receipts!A61),ISBLANK(Receipts!B61),ISBLANK(Receipts!E61),ISBLANK(Receipts!F61)),TRUE,IF(ISBLANK(Receipts!D61),FALSE,TRUE))</f>
        <v>1</v>
      </c>
      <c r="Q53" t="e">
        <f t="shared" ca="1" si="2"/>
        <v>#N/A</v>
      </c>
      <c r="R53" t="e">
        <f t="shared" ca="1" si="3"/>
        <v>#N/A</v>
      </c>
      <c r="S53">
        <f ca="1">IF(ISNA(Q53),0,SUM(OFFSET(Receipts!$A$10,Worksheet!$Q53-2,4,1,2)))</f>
        <v>0</v>
      </c>
    </row>
    <row r="54" spans="3:19" x14ac:dyDescent="0.2">
      <c r="C54">
        <f ca="1"/>
        <v>0</v>
      </c>
      <c r="D54">
        <f ca="1"/>
        <v>0</v>
      </c>
      <c r="E54">
        <f ca="1"/>
        <v>0</v>
      </c>
      <c r="F54">
        <f ca="1"/>
        <v>0</v>
      </c>
      <c r="G54">
        <f ca="1"/>
        <v>0</v>
      </c>
      <c r="H54">
        <f ca="1"/>
        <v>0</v>
      </c>
      <c r="K54" t="b">
        <f>IF(AND(ISBLANK(Payments!A63),ISBLANK(Payments!B63),ISBLANK(Payments!F63)),TRUE,IF(ISBLANK(Payments!E63),FALSE,TRUE))</f>
        <v>1</v>
      </c>
      <c r="L54" t="e">
        <f t="shared" ca="1" si="0"/>
        <v>#N/A</v>
      </c>
      <c r="M54" t="e">
        <f t="shared" ca="1" si="1"/>
        <v>#N/A</v>
      </c>
      <c r="N54">
        <f ca="1">IF(ISNA(L54),0,OFFSET(Payments!$A$11,Worksheet!$L54-2,5))</f>
        <v>0</v>
      </c>
      <c r="P54" t="b">
        <f>IF(AND(ISBLANK(Receipts!A62),ISBLANK(Receipts!B62),ISBLANK(Receipts!E62),ISBLANK(Receipts!F62)),TRUE,IF(ISBLANK(Receipts!D62),FALSE,TRUE))</f>
        <v>1</v>
      </c>
      <c r="Q54" t="e">
        <f t="shared" ca="1" si="2"/>
        <v>#N/A</v>
      </c>
      <c r="R54" t="e">
        <f t="shared" ca="1" si="3"/>
        <v>#N/A</v>
      </c>
      <c r="S54">
        <f ca="1">IF(ISNA(Q54),0,SUM(OFFSET(Receipts!$A$10,Worksheet!$Q54-2,4,1,2)))</f>
        <v>0</v>
      </c>
    </row>
    <row r="55" spans="3:19" x14ac:dyDescent="0.2">
      <c r="C55">
        <f ca="1"/>
        <v>0</v>
      </c>
      <c r="D55">
        <f ca="1"/>
        <v>0</v>
      </c>
      <c r="E55">
        <f ca="1"/>
        <v>0</v>
      </c>
      <c r="F55">
        <f ca="1"/>
        <v>0</v>
      </c>
      <c r="G55">
        <f ca="1"/>
        <v>0</v>
      </c>
      <c r="H55">
        <f ca="1"/>
        <v>0</v>
      </c>
      <c r="K55" t="b">
        <f>IF(AND(ISBLANK(Payments!A64),ISBLANK(Payments!B64),ISBLANK(Payments!F64)),TRUE,IF(ISBLANK(Payments!E64),FALSE,TRUE))</f>
        <v>1</v>
      </c>
      <c r="L55" t="e">
        <f t="shared" ca="1" si="0"/>
        <v>#N/A</v>
      </c>
      <c r="M55" t="e">
        <f t="shared" ca="1" si="1"/>
        <v>#N/A</v>
      </c>
      <c r="N55">
        <f ca="1">IF(ISNA(L55),0,OFFSET(Payments!$A$11,Worksheet!$L55-2,5))</f>
        <v>0</v>
      </c>
      <c r="P55" t="b">
        <f>IF(AND(ISBLANK(Receipts!A63),ISBLANK(Receipts!B63),ISBLANK(Receipts!E63),ISBLANK(Receipts!F63)),TRUE,IF(ISBLANK(Receipts!D63),FALSE,TRUE))</f>
        <v>1</v>
      </c>
      <c r="Q55" t="e">
        <f t="shared" ca="1" si="2"/>
        <v>#N/A</v>
      </c>
      <c r="R55" t="e">
        <f t="shared" ca="1" si="3"/>
        <v>#N/A</v>
      </c>
      <c r="S55">
        <f ca="1">IF(ISNA(Q55),0,SUM(OFFSET(Receipts!$A$10,Worksheet!$Q55-2,4,1,2)))</f>
        <v>0</v>
      </c>
    </row>
    <row r="56" spans="3:19" x14ac:dyDescent="0.2">
      <c r="C56">
        <f ca="1"/>
        <v>0</v>
      </c>
      <c r="D56">
        <f ca="1"/>
        <v>0</v>
      </c>
      <c r="E56">
        <f ca="1"/>
        <v>0</v>
      </c>
      <c r="F56">
        <f ca="1"/>
        <v>0</v>
      </c>
      <c r="G56">
        <f ca="1"/>
        <v>0</v>
      </c>
      <c r="H56">
        <f ca="1"/>
        <v>0</v>
      </c>
      <c r="K56" t="b">
        <f>IF(AND(ISBLANK(Payments!A65),ISBLANK(Payments!B65),ISBLANK(Payments!F65)),TRUE,IF(ISBLANK(Payments!E65),FALSE,TRUE))</f>
        <v>1</v>
      </c>
      <c r="L56" t="e">
        <f t="shared" ca="1" si="0"/>
        <v>#N/A</v>
      </c>
      <c r="M56" t="e">
        <f t="shared" ca="1" si="1"/>
        <v>#N/A</v>
      </c>
      <c r="N56">
        <f ca="1">IF(ISNA(L56),0,OFFSET(Payments!$A$11,Worksheet!$L56-2,5))</f>
        <v>0</v>
      </c>
      <c r="P56" t="b">
        <f>IF(AND(ISBLANK(Receipts!A64),ISBLANK(Receipts!B64),ISBLANK(Receipts!E64),ISBLANK(Receipts!F64)),TRUE,IF(ISBLANK(Receipts!D64),FALSE,TRUE))</f>
        <v>1</v>
      </c>
      <c r="Q56" t="e">
        <f t="shared" ca="1" si="2"/>
        <v>#N/A</v>
      </c>
      <c r="R56" t="e">
        <f t="shared" ca="1" si="3"/>
        <v>#N/A</v>
      </c>
      <c r="S56">
        <f ca="1">IF(ISNA(Q56),0,SUM(OFFSET(Receipts!$A$10,Worksheet!$Q56-2,4,1,2)))</f>
        <v>0</v>
      </c>
    </row>
    <row r="57" spans="3:19" x14ac:dyDescent="0.2">
      <c r="K57" t="b">
        <f>IF(AND(ISBLANK(Payments!A66),ISBLANK(Payments!B66),ISBLANK(Payments!F66)),TRUE,IF(ISBLANK(Payments!E66),FALSE,TRUE))</f>
        <v>1</v>
      </c>
      <c r="L57" t="e">
        <f t="shared" ca="1" si="0"/>
        <v>#N/A</v>
      </c>
      <c r="M57" t="e">
        <f t="shared" ca="1" si="1"/>
        <v>#N/A</v>
      </c>
      <c r="N57">
        <f ca="1">IF(ISNA(L57),0,OFFSET(Payments!$A$11,Worksheet!$L57-2,5))</f>
        <v>0</v>
      </c>
      <c r="P57" t="b">
        <f>IF(AND(ISBLANK(Receipts!A65),ISBLANK(Receipts!B65),ISBLANK(Receipts!E65),ISBLANK(Receipts!F65)),TRUE,IF(ISBLANK(Receipts!D65),FALSE,TRUE))</f>
        <v>1</v>
      </c>
      <c r="Q57" t="e">
        <f t="shared" ca="1" si="2"/>
        <v>#N/A</v>
      </c>
      <c r="R57" t="e">
        <f t="shared" ca="1" si="3"/>
        <v>#N/A</v>
      </c>
      <c r="S57">
        <f ca="1">IF(ISNA(Q57),0,SUM(OFFSET(Receipts!$A$10,Worksheet!$Q57-2,4,1,2)))</f>
        <v>0</v>
      </c>
    </row>
    <row r="58" spans="3:19" x14ac:dyDescent="0.2">
      <c r="C58">
        <f ca="1">COUNTIF(C43:C56,"&gt;0")</f>
        <v>0</v>
      </c>
      <c r="H58">
        <f ca="1">SUM(G42:H56)</f>
        <v>0</v>
      </c>
      <c r="K58" t="b">
        <f>IF(AND(ISBLANK(Payments!A67),ISBLANK(Payments!B67),ISBLANK(Payments!F67)),TRUE,IF(ISBLANK(Payments!E67),FALSE,TRUE))</f>
        <v>1</v>
      </c>
      <c r="L58" t="e">
        <f t="shared" ca="1" si="0"/>
        <v>#N/A</v>
      </c>
      <c r="M58" t="e">
        <f t="shared" ca="1" si="1"/>
        <v>#N/A</v>
      </c>
      <c r="N58">
        <f ca="1">IF(ISNA(L58),0,OFFSET(Payments!$A$11,Worksheet!$L58-2,5))</f>
        <v>0</v>
      </c>
      <c r="P58" t="b">
        <f>IF(AND(ISBLANK(Receipts!A66),ISBLANK(Receipts!B66),ISBLANK(Receipts!E66),ISBLANK(Receipts!F66)),TRUE,IF(ISBLANK(Receipts!D66),FALSE,TRUE))</f>
        <v>1</v>
      </c>
      <c r="Q58" t="e">
        <f t="shared" ca="1" si="2"/>
        <v>#N/A</v>
      </c>
      <c r="R58" t="e">
        <f t="shared" ca="1" si="3"/>
        <v>#N/A</v>
      </c>
      <c r="S58">
        <f ca="1">IF(ISNA(Q58),0,SUM(OFFSET(Receipts!$A$10,Worksheet!$Q58-2,4,1,2)))</f>
        <v>0</v>
      </c>
    </row>
    <row r="59" spans="3:19" x14ac:dyDescent="0.2">
      <c r="K59" t="b">
        <f>IF(AND(ISBLANK(Payments!A68),ISBLANK(Payments!B68),ISBLANK(Payments!F68)),TRUE,IF(ISBLANK(Payments!E68),FALSE,TRUE))</f>
        <v>1</v>
      </c>
      <c r="P59" t="b">
        <f>IF(AND(ISBLANK(Receipts!A67),ISBLANK(Receipts!B67),ISBLANK(Receipts!E67),ISBLANK(Receipts!F67)),TRUE,IF(ISBLANK(Receipts!D67),FALSE,TRUE))</f>
        <v>1</v>
      </c>
    </row>
    <row r="60" spans="3:19" x14ac:dyDescent="0.2">
      <c r="K60" t="b">
        <f>IF(AND(ISBLANK(Payments!A69),ISBLANK(Payments!B69),ISBLANK(Payments!F69)),TRUE,IF(ISBLANK(Payments!E69),FALSE,TRUE))</f>
        <v>1</v>
      </c>
      <c r="P60" t="b">
        <f>IF(AND(ISBLANK(Receipts!A68),ISBLANK(Receipts!B68),ISBLANK(Receipts!E68),ISBLANK(Receipts!F68)),TRUE,IF(ISBLANK(Receipts!D68),FALSE,TRUE))</f>
        <v>1</v>
      </c>
    </row>
    <row r="61" spans="3:19" x14ac:dyDescent="0.2">
      <c r="K61" t="b">
        <f>IF(AND(ISBLANK(Payments!#REF!),ISBLANK(Payments!B70),ISBLANK(Payments!F70)),TRUE,IF(ISBLANK(Payments!E70),FALSE,TRUE))</f>
        <v>1</v>
      </c>
      <c r="P61" t="b">
        <f>IF(AND(ISBLANK(Receipts!A69),ISBLANK(Receipts!B69),ISBLANK(Receipts!E69),ISBLANK(Receipts!F69)),TRUE,IF(ISBLANK(Receipts!D69),FALSE,TRUE))</f>
        <v>1</v>
      </c>
    </row>
    <row r="62" spans="3:19" x14ac:dyDescent="0.2">
      <c r="K62" t="b">
        <f>IF(AND(ISBLANK(Payments!A71),ISBLANK(Payments!B71),ISBLANK(Payments!F71)),TRUE,IF(ISBLANK(Payments!E71),FALSE,TRUE))</f>
        <v>1</v>
      </c>
      <c r="P62" t="b">
        <f>IF(AND(ISBLANK(Receipts!A70),ISBLANK(Receipts!B70),ISBLANK(Receipts!E70),ISBLANK(Receipts!F70)),TRUE,IF(ISBLANK(Receipts!D70),FALSE,TRUE))</f>
        <v>1</v>
      </c>
    </row>
    <row r="63" spans="3:19" x14ac:dyDescent="0.2">
      <c r="K63" t="b">
        <f>IF(AND(ISBLANK(Payments!A72),ISBLANK(Payments!B72),ISBLANK(Payments!F72)),TRUE,IF(ISBLANK(Payments!E72),FALSE,TRUE))</f>
        <v>1</v>
      </c>
      <c r="P63" t="b">
        <f>IF(AND(ISBLANK(Receipts!A71),ISBLANK(Receipts!B71),ISBLANK(Receipts!E71),ISBLANK(Receipts!F71)),TRUE,IF(ISBLANK(Receipts!D71),FALSE,TRUE))</f>
        <v>1</v>
      </c>
    </row>
    <row r="64" spans="3:19" x14ac:dyDescent="0.2">
      <c r="K64" t="b">
        <f>IF(AND(ISBLANK(Payments!A73),ISBLANK(Payments!B73),ISBLANK(Payments!F73)),TRUE,IF(ISBLANK(Payments!E73),FALSE,TRUE))</f>
        <v>1</v>
      </c>
      <c r="P64" t="b">
        <f>IF(AND(ISBLANK(Receipts!A72),ISBLANK(Receipts!B72),ISBLANK(Receipts!E72),ISBLANK(Receipts!F72)),TRUE,IF(ISBLANK(Receipts!D72),FALSE,TRUE))</f>
        <v>1</v>
      </c>
    </row>
    <row r="65" spans="11:16" x14ac:dyDescent="0.2">
      <c r="K65" t="b">
        <f>IF(AND(ISBLANK(Payments!A74),ISBLANK(Payments!B74),ISBLANK(Payments!F74)),TRUE,IF(ISBLANK(Payments!E74),FALSE,TRUE))</f>
        <v>1</v>
      </c>
      <c r="P65" t="b">
        <f>IF(AND(ISBLANK(Receipts!A73),ISBLANK(Receipts!B73),ISBLANK(Receipts!E73),ISBLANK(Receipts!F73)),TRUE,IF(ISBLANK(Receipts!D73),FALSE,TRUE))</f>
        <v>1</v>
      </c>
    </row>
    <row r="66" spans="11:16" x14ac:dyDescent="0.2">
      <c r="K66" t="b">
        <f>IF(AND(ISBLANK(Payments!A75),ISBLANK(Payments!B75),ISBLANK(Payments!F75)),TRUE,IF(ISBLANK(Payments!E75),FALSE,TRUE))</f>
        <v>1</v>
      </c>
      <c r="P66" t="b">
        <f>IF(AND(ISBLANK(Receipts!A74),ISBLANK(Receipts!B74),ISBLANK(Receipts!E74),ISBLANK(Receipts!F74)),TRUE,IF(ISBLANK(Receipts!D74),FALSE,TRUE))</f>
        <v>1</v>
      </c>
    </row>
    <row r="67" spans="11:16" x14ac:dyDescent="0.2">
      <c r="K67" t="b">
        <f>IF(AND(ISBLANK(Payments!A76),ISBLANK(Payments!B76),ISBLANK(Payments!F76)),TRUE,IF(ISBLANK(Payments!E76),FALSE,TRUE))</f>
        <v>1</v>
      </c>
      <c r="P67" t="b">
        <f>IF(AND(ISBLANK(Receipts!A75),ISBLANK(Receipts!B75),ISBLANK(Receipts!E75),ISBLANK(Receipts!F75)),TRUE,IF(ISBLANK(Receipts!D75),FALSE,TRUE))</f>
        <v>1</v>
      </c>
    </row>
    <row r="68" spans="11:16" x14ac:dyDescent="0.2">
      <c r="K68" t="b">
        <f>IF(AND(ISBLANK(Payments!A77),ISBLANK(Payments!B77),ISBLANK(Payments!F77)),TRUE,IF(ISBLANK(Payments!E77),FALSE,TRUE))</f>
        <v>1</v>
      </c>
      <c r="P68" t="b">
        <f>IF(AND(ISBLANK(Receipts!A76),ISBLANK(Receipts!B76),ISBLANK(Receipts!E76),ISBLANK(Receipts!F76)),TRUE,IF(ISBLANK(Receipts!D76),FALSE,TRUE))</f>
        <v>1</v>
      </c>
    </row>
    <row r="69" spans="11:16" x14ac:dyDescent="0.2">
      <c r="K69" t="b">
        <f>IF(AND(ISBLANK(Payments!A78),ISBLANK(Payments!B78),ISBLANK(Payments!F78)),TRUE,IF(ISBLANK(Payments!E78),FALSE,TRUE))</f>
        <v>1</v>
      </c>
      <c r="P69" t="b">
        <f>IF(AND(ISBLANK(Receipts!A77),ISBLANK(Receipts!B77),ISBLANK(Receipts!E77),ISBLANK(Receipts!F77)),TRUE,IF(ISBLANK(Receipts!D77),FALSE,TRUE))</f>
        <v>1</v>
      </c>
    </row>
    <row r="70" spans="11:16" x14ac:dyDescent="0.2">
      <c r="K70" t="b">
        <f>IF(AND(ISBLANK(Payments!A79),ISBLANK(Payments!B79),ISBLANK(Payments!F79)),TRUE,IF(ISBLANK(Payments!E79),FALSE,TRUE))</f>
        <v>1</v>
      </c>
      <c r="P70" t="b">
        <f>IF(AND(ISBLANK(Receipts!A78),ISBLANK(Receipts!B78),ISBLANK(Receipts!E78),ISBLANK(Receipts!F78)),TRUE,IF(ISBLANK(Receipts!D78),FALSE,TRUE))</f>
        <v>1</v>
      </c>
    </row>
    <row r="71" spans="11:16" x14ac:dyDescent="0.2">
      <c r="K71" t="b">
        <f>IF(AND(ISBLANK(Payments!A80),ISBLANK(Payments!B80),ISBLANK(Payments!F80)),TRUE,IF(ISBLANK(Payments!E80),FALSE,TRUE))</f>
        <v>1</v>
      </c>
      <c r="P71" t="b">
        <f>IF(AND(ISBLANK(Receipts!A79),ISBLANK(Receipts!B79),ISBLANK(Receipts!E79),ISBLANK(Receipts!F79)),TRUE,IF(ISBLANK(Receipts!D79),FALSE,TRUE))</f>
        <v>1</v>
      </c>
    </row>
    <row r="72" spans="11:16" x14ac:dyDescent="0.2">
      <c r="K72" t="b">
        <f>IF(AND(ISBLANK(Payments!A81),ISBLANK(Payments!B81),ISBLANK(Payments!F81)),TRUE,IF(ISBLANK(Payments!E81),FALSE,TRUE))</f>
        <v>1</v>
      </c>
      <c r="P72" t="b">
        <f>IF(AND(ISBLANK(Receipts!A80),ISBLANK(Receipts!B80),ISBLANK(Receipts!E80),ISBLANK(Receipts!F80)),TRUE,IF(ISBLANK(Receipts!D80),FALSE,TRUE))</f>
        <v>1</v>
      </c>
    </row>
    <row r="73" spans="11:16" x14ac:dyDescent="0.2">
      <c r="K73" t="b">
        <f>IF(AND(ISBLANK(Payments!A82),ISBLANK(Payments!B82),ISBLANK(Payments!F82)),TRUE,IF(ISBLANK(Payments!E82),FALSE,TRUE))</f>
        <v>1</v>
      </c>
      <c r="P73" t="b">
        <f>IF(AND(ISBLANK(Receipts!A81),ISBLANK(Receipts!B81),ISBLANK(Receipts!E81),ISBLANK(Receipts!F81)),TRUE,IF(ISBLANK(Receipts!D81),FALSE,TRUE))</f>
        <v>1</v>
      </c>
    </row>
    <row r="74" spans="11:16" x14ac:dyDescent="0.2">
      <c r="K74" t="b">
        <f>IF(AND(ISBLANK(Payments!A83),ISBLANK(Payments!B83),ISBLANK(Payments!F83)),TRUE,IF(ISBLANK(Payments!E83),FALSE,TRUE))</f>
        <v>1</v>
      </c>
      <c r="P74" t="b">
        <f>IF(AND(ISBLANK(Receipts!A82),ISBLANK(Receipts!B82),ISBLANK(Receipts!E82),ISBLANK(Receipts!F82)),TRUE,IF(ISBLANK(Receipts!D82),FALSE,TRUE))</f>
        <v>1</v>
      </c>
    </row>
    <row r="75" spans="11:16" x14ac:dyDescent="0.2">
      <c r="K75" t="b">
        <f>IF(AND(ISBLANK(Payments!A84),ISBLANK(Payments!B84),ISBLANK(Payments!F84)),TRUE,IF(ISBLANK(Payments!E84),FALSE,TRUE))</f>
        <v>1</v>
      </c>
      <c r="P75" t="b">
        <f>IF(AND(ISBLANK(Receipts!A83),ISBLANK(Receipts!B83),ISBLANK(Receipts!E83),ISBLANK(Receipts!F83)),TRUE,IF(ISBLANK(Receipts!D83),FALSE,TRUE))</f>
        <v>1</v>
      </c>
    </row>
    <row r="76" spans="11:16" x14ac:dyDescent="0.2">
      <c r="K76" t="b">
        <f>IF(AND(ISBLANK(Payments!A85),ISBLANK(Payments!B85),ISBLANK(Payments!F85)),TRUE,IF(ISBLANK(Payments!E85),FALSE,TRUE))</f>
        <v>1</v>
      </c>
      <c r="P76" t="b">
        <f>IF(AND(ISBLANK(Receipts!A84),ISBLANK(Receipts!B84),ISBLANK(Receipts!E84),ISBLANK(Receipts!F84)),TRUE,IF(ISBLANK(Receipts!D84),FALSE,TRUE))</f>
        <v>1</v>
      </c>
    </row>
    <row r="77" spans="11:16" x14ac:dyDescent="0.2">
      <c r="K77" t="b">
        <f>IF(AND(ISBLANK(Payments!A86),ISBLANK(Payments!B86),ISBLANK(Payments!F86)),TRUE,IF(ISBLANK(Payments!E86),FALSE,TRUE))</f>
        <v>1</v>
      </c>
      <c r="P77" t="b">
        <f>IF(AND(ISBLANK(Receipts!A85),ISBLANK(Receipts!B85),ISBLANK(Receipts!E85),ISBLANK(Receipts!F85)),TRUE,IF(ISBLANK(Receipts!D85),FALSE,TRUE))</f>
        <v>1</v>
      </c>
    </row>
    <row r="78" spans="11:16" x14ac:dyDescent="0.2">
      <c r="K78" t="b">
        <f>IF(AND(ISBLANK(Payments!A87),ISBLANK(Payments!B87),ISBLANK(Payments!F87)),TRUE,IF(ISBLANK(Payments!E87),FALSE,TRUE))</f>
        <v>1</v>
      </c>
      <c r="P78" t="b">
        <f>IF(AND(ISBLANK(Receipts!A86),ISBLANK(Receipts!B86),ISBLANK(Receipts!E86),ISBLANK(Receipts!F86)),TRUE,IF(ISBLANK(Receipts!D86),FALSE,TRUE))</f>
        <v>1</v>
      </c>
    </row>
    <row r="79" spans="11:16" x14ac:dyDescent="0.2">
      <c r="K79" t="b">
        <f>IF(AND(ISBLANK(Payments!A88),ISBLANK(Payments!B88),ISBLANK(Payments!F88)),TRUE,IF(ISBLANK(Payments!E88),FALSE,TRUE))</f>
        <v>1</v>
      </c>
      <c r="P79" t="b">
        <f>IF(AND(ISBLANK(Receipts!A87),ISBLANK(Receipts!B87),ISBLANK(Receipts!E87),ISBLANK(Receipts!F87)),TRUE,IF(ISBLANK(Receipts!D87),FALSE,TRUE))</f>
        <v>1</v>
      </c>
    </row>
    <row r="80" spans="11:16" x14ac:dyDescent="0.2">
      <c r="K80" t="b">
        <f>IF(AND(ISBLANK(Payments!A89),ISBLANK(Payments!B89),ISBLANK(Payments!F89)),TRUE,IF(ISBLANK(Payments!E89),FALSE,TRUE))</f>
        <v>1</v>
      </c>
      <c r="P80" t="b">
        <f>IF(AND(ISBLANK(Receipts!A88),ISBLANK(Receipts!B88),ISBLANK(Receipts!E88),ISBLANK(Receipts!F88)),TRUE,IF(ISBLANK(Receipts!D88),FALSE,TRUE))</f>
        <v>1</v>
      </c>
    </row>
    <row r="81" spans="11:16" x14ac:dyDescent="0.2">
      <c r="K81" t="b">
        <f>IF(AND(ISBLANK(Payments!A90),ISBLANK(Payments!B90),ISBLANK(Payments!F90)),TRUE,IF(ISBLANK(Payments!E90),FALSE,TRUE))</f>
        <v>1</v>
      </c>
      <c r="P81" t="b">
        <f>IF(AND(ISBLANK(Receipts!A89),ISBLANK(Receipts!B89),ISBLANK(Receipts!E89),ISBLANK(Receipts!F89)),TRUE,IF(ISBLANK(Receipts!D89),FALSE,TRUE))</f>
        <v>1</v>
      </c>
    </row>
    <row r="82" spans="11:16" x14ac:dyDescent="0.2">
      <c r="K82" t="b">
        <f>IF(AND(ISBLANK(Payments!A91),ISBLANK(Payments!B91),ISBLANK(Payments!F91)),TRUE,IF(ISBLANK(Payments!E91),FALSE,TRUE))</f>
        <v>1</v>
      </c>
      <c r="P82" t="b">
        <f>IF(AND(ISBLANK(Receipts!A90),ISBLANK(Receipts!B90),ISBLANK(Receipts!E90),ISBLANK(Receipts!F90)),TRUE,IF(ISBLANK(Receipts!D90),FALSE,TRUE))</f>
        <v>1</v>
      </c>
    </row>
    <row r="83" spans="11:16" x14ac:dyDescent="0.2">
      <c r="K83" t="b">
        <f>IF(AND(ISBLANK(Payments!A92),ISBLANK(Payments!B92),ISBLANK(Payments!F92)),TRUE,IF(ISBLANK(Payments!E92),FALSE,TRUE))</f>
        <v>1</v>
      </c>
      <c r="P83" t="b">
        <f>IF(AND(ISBLANK(Receipts!A91),ISBLANK(Receipts!B91),ISBLANK(Receipts!E91),ISBLANK(Receipts!F91)),TRUE,IF(ISBLANK(Receipts!D91),FALSE,TRUE))</f>
        <v>1</v>
      </c>
    </row>
    <row r="84" spans="11:16" x14ac:dyDescent="0.2">
      <c r="K84" t="b">
        <f>IF(AND(ISBLANK(Payments!A93),ISBLANK(Payments!B93),ISBLANK(Payments!F93)),TRUE,IF(ISBLANK(Payments!E93),FALSE,TRUE))</f>
        <v>1</v>
      </c>
      <c r="P84" t="b">
        <f>IF(AND(ISBLANK(Receipts!A92),ISBLANK(Receipts!B92),ISBLANK(Receipts!E92),ISBLANK(Receipts!F92)),TRUE,IF(ISBLANK(Receipts!D92),FALSE,TRUE))</f>
        <v>1</v>
      </c>
    </row>
    <row r="85" spans="11:16" x14ac:dyDescent="0.2">
      <c r="K85" t="b">
        <f>IF(AND(ISBLANK(Payments!A94),ISBLANK(Payments!B94),ISBLANK(Payments!F94)),TRUE,IF(ISBLANK(Payments!E94),FALSE,TRUE))</f>
        <v>1</v>
      </c>
      <c r="P85" t="b">
        <f>IF(AND(ISBLANK(Receipts!A93),ISBLANK(Receipts!B93),ISBLANK(Receipts!E93),ISBLANK(Receipts!F93)),TRUE,IF(ISBLANK(Receipts!D93),FALSE,TRUE))</f>
        <v>1</v>
      </c>
    </row>
    <row r="86" spans="11:16" x14ac:dyDescent="0.2">
      <c r="K86" t="b">
        <f>IF(AND(ISBLANK(Payments!A95),ISBLANK(Payments!B95),ISBLANK(Payments!F95)),TRUE,IF(ISBLANK(Payments!E95),FALSE,TRUE))</f>
        <v>1</v>
      </c>
      <c r="P86" t="b">
        <f>IF(AND(ISBLANK(Receipts!A94),ISBLANK(Receipts!B94),ISBLANK(Receipts!E94),ISBLANK(Receipts!F94)),TRUE,IF(ISBLANK(Receipts!D94),FALSE,TRUE))</f>
        <v>1</v>
      </c>
    </row>
    <row r="87" spans="11:16" x14ac:dyDescent="0.2">
      <c r="K87" t="b">
        <f>IF(AND(ISBLANK(Payments!A96),ISBLANK(Payments!B96),ISBLANK(Payments!F96)),TRUE,IF(ISBLANK(Payments!E96),FALSE,TRUE))</f>
        <v>1</v>
      </c>
      <c r="P87" t="b">
        <f>IF(AND(ISBLANK(Receipts!A95),ISBLANK(Receipts!B95),ISBLANK(Receipts!E95),ISBLANK(Receipts!F95)),TRUE,IF(ISBLANK(Receipts!D95),FALSE,TRUE))</f>
        <v>1</v>
      </c>
    </row>
    <row r="88" spans="11:16" x14ac:dyDescent="0.2">
      <c r="K88" t="b">
        <f>IF(AND(ISBLANK(Payments!A97),ISBLANK(Payments!B97),ISBLANK(Payments!F97)),TRUE,IF(ISBLANK(Payments!E97),FALSE,TRUE))</f>
        <v>0</v>
      </c>
      <c r="P88" t="b">
        <f>IF(AND(ISBLANK(Receipts!A96),ISBLANK(Receipts!B96),ISBLANK(Receipts!E96),ISBLANK(Receipts!F96)),TRUE,IF(ISBLANK(Receipts!D96),FALSE,TRUE))</f>
        <v>1</v>
      </c>
    </row>
    <row r="89" spans="11:16" x14ac:dyDescent="0.2">
      <c r="K89" t="b">
        <f>IF(AND(ISBLANK(Payments!A98),ISBLANK(Payments!B98),ISBLANK(Payments!F98)),TRUE,IF(ISBLANK(Payments!E98),FALSE,TRUE))</f>
        <v>1</v>
      </c>
      <c r="P89" t="b">
        <f>IF(AND(ISBLANK(Receipts!A97),ISBLANK(Receipts!B97),ISBLANK(Receipts!E97),ISBLANK(Receipts!F97)),TRUE,IF(ISBLANK(Receipts!D97),FALSE,TRUE))</f>
        <v>1</v>
      </c>
    </row>
    <row r="90" spans="11:16" x14ac:dyDescent="0.2">
      <c r="K90" t="b">
        <f>IF(AND(ISBLANK(Payments!A99),ISBLANK(Payments!B99),ISBLANK(Payments!F99)),TRUE,IF(ISBLANK(Payments!E99),FALSE,TRUE))</f>
        <v>1</v>
      </c>
      <c r="P90" t="b">
        <f>IF(AND(ISBLANK(Receipts!A98),ISBLANK(Receipts!B98),ISBLANK(Receipts!E98),ISBLANK(Receipts!F98)),TRUE,IF(ISBLANK(Receipts!D98),FALSE,TRUE))</f>
        <v>1</v>
      </c>
    </row>
    <row r="91" spans="11:16" x14ac:dyDescent="0.2">
      <c r="K91" t="b">
        <f>IF(AND(ISBLANK(Payments!A100),ISBLANK(Payments!B100),ISBLANK(Payments!F100)),TRUE,IF(ISBLANK(Payments!E100),FALSE,TRUE))</f>
        <v>1</v>
      </c>
      <c r="P91" t="b">
        <f>IF(AND(ISBLANK(Receipts!A99),ISBLANK(Receipts!B99),ISBLANK(Receipts!E99),ISBLANK(Receipts!F99)),TRUE,IF(ISBLANK(Receipts!D99),FALSE,TRUE))</f>
        <v>1</v>
      </c>
    </row>
    <row r="92" spans="11:16" x14ac:dyDescent="0.2">
      <c r="K92" t="b">
        <f>IF(AND(ISBLANK(Payments!A101),ISBLANK(Payments!B101),ISBLANK(Payments!F101)),TRUE,IF(ISBLANK(Payments!E101),FALSE,TRUE))</f>
        <v>1</v>
      </c>
      <c r="P92" t="b">
        <f>IF(AND(ISBLANK(Receipts!A100),ISBLANK(Receipts!B100),ISBLANK(Receipts!E100),ISBLANK(Receipts!F100)),TRUE,IF(ISBLANK(Receipts!D100),FALSE,TRUE))</f>
        <v>1</v>
      </c>
    </row>
    <row r="93" spans="11:16" x14ac:dyDescent="0.2">
      <c r="K93" t="b">
        <f>IF(AND(ISBLANK(Payments!A102),ISBLANK(Payments!B102),ISBLANK(Payments!F102)),TRUE,IF(ISBLANK(Payments!E102),FALSE,TRUE))</f>
        <v>1</v>
      </c>
      <c r="P93" t="b">
        <f>IF(AND(ISBLANK(Receipts!A101),ISBLANK(Receipts!B101),ISBLANK(Receipts!E101),ISBLANK(Receipts!F101)),TRUE,IF(ISBLANK(Receipts!D101),FALSE,TRUE))</f>
        <v>1</v>
      </c>
    </row>
    <row r="94" spans="11:16" x14ac:dyDescent="0.2">
      <c r="K94" t="b">
        <f>IF(AND(ISBLANK(Payments!A103),ISBLANK(Payments!B103),ISBLANK(Payments!F103)),TRUE,IF(ISBLANK(Payments!E103),FALSE,TRUE))</f>
        <v>1</v>
      </c>
      <c r="P94" t="b">
        <f>IF(AND(ISBLANK(Receipts!A102),ISBLANK(Receipts!B102),ISBLANK(Receipts!E102),ISBLANK(Receipts!F102)),TRUE,IF(ISBLANK(Receipts!D102),FALSE,TRUE))</f>
        <v>1</v>
      </c>
    </row>
    <row r="95" spans="11:16" x14ac:dyDescent="0.2">
      <c r="K95" t="b">
        <f>IF(AND(ISBLANK(Payments!A104),ISBLANK(Payments!B104),ISBLANK(Payments!F104)),TRUE,IF(ISBLANK(Payments!E104),FALSE,TRUE))</f>
        <v>1</v>
      </c>
      <c r="P95" t="b">
        <f>IF(AND(ISBLANK(Receipts!A103),ISBLANK(Receipts!B103),ISBLANK(Receipts!E103),ISBLANK(Receipts!F103)),TRUE,IF(ISBLANK(Receipts!D103),FALSE,TRUE))</f>
        <v>1</v>
      </c>
    </row>
    <row r="96" spans="11:16" x14ac:dyDescent="0.2">
      <c r="K96" t="b">
        <f>IF(AND(ISBLANK(Payments!A105),ISBLANK(Payments!B105),ISBLANK(Payments!F105)),TRUE,IF(ISBLANK(Payments!E105),FALSE,TRUE))</f>
        <v>1</v>
      </c>
      <c r="P96" t="b">
        <f>IF(AND(ISBLANK(Receipts!A104),ISBLANK(Receipts!B104),ISBLANK(Receipts!E104),ISBLANK(Receipts!F104)),TRUE,IF(ISBLANK(Receipts!D104),FALSE,TRUE))</f>
        <v>1</v>
      </c>
    </row>
    <row r="97" spans="11:16" x14ac:dyDescent="0.2">
      <c r="K97" t="b">
        <f>IF(AND(ISBLANK(Payments!A106),ISBLANK(Payments!B106),ISBLANK(Payments!F106)),TRUE,IF(ISBLANK(Payments!E106),FALSE,TRUE))</f>
        <v>1</v>
      </c>
      <c r="P97" t="b">
        <f>IF(AND(ISBLANK(Receipts!A105),ISBLANK(Receipts!B105),ISBLANK(Receipts!E105),ISBLANK(Receipts!F105)),TRUE,IF(ISBLANK(Receipts!D105),FALSE,TRUE))</f>
        <v>1</v>
      </c>
    </row>
    <row r="98" spans="11:16" x14ac:dyDescent="0.2">
      <c r="K98" t="b">
        <f>IF(AND(ISBLANK(Payments!A107),ISBLANK(Payments!B107),ISBLANK(Payments!F107)),TRUE,IF(ISBLANK(Payments!E107),FALSE,TRUE))</f>
        <v>1</v>
      </c>
      <c r="P98" t="b">
        <f>IF(AND(ISBLANK(Receipts!A106),ISBLANK(Receipts!B106),ISBLANK(Receipts!E106),ISBLANK(Receipts!F106)),TRUE,IF(ISBLANK(Receipts!D106),FALSE,TRUE))</f>
        <v>1</v>
      </c>
    </row>
    <row r="99" spans="11:16" x14ac:dyDescent="0.2">
      <c r="K99" t="b">
        <f>IF(AND(ISBLANK(Payments!A108),ISBLANK(Payments!B108),ISBLANK(Payments!F108)),TRUE,IF(ISBLANK(Payments!E108),FALSE,TRUE))</f>
        <v>1</v>
      </c>
      <c r="P99" t="b">
        <f>IF(AND(ISBLANK(Receipts!A107),ISBLANK(Receipts!B107),ISBLANK(Receipts!E107),ISBLANK(Receipts!F107)),TRUE,IF(ISBLANK(Receipts!D107),FALSE,TRUE))</f>
        <v>1</v>
      </c>
    </row>
    <row r="100" spans="11:16" x14ac:dyDescent="0.2">
      <c r="K100" t="b">
        <f>IF(AND(ISBLANK(Payments!A109),ISBLANK(Payments!B109),ISBLANK(Payments!F109)),TRUE,IF(ISBLANK(Payments!E109),FALSE,TRUE))</f>
        <v>1</v>
      </c>
      <c r="P100" t="b">
        <f>IF(AND(ISBLANK(Receipts!A108),ISBLANK(Receipts!B108),ISBLANK(Receipts!E108),ISBLANK(Receipts!F108)),TRUE,IF(ISBLANK(Receipts!D108),FALSE,TRUE))</f>
        <v>1</v>
      </c>
    </row>
    <row r="101" spans="11:16" x14ac:dyDescent="0.2">
      <c r="K101" t="b">
        <f>IF(AND(ISBLANK(Payments!A110),ISBLANK(Payments!B110),ISBLANK(Payments!F110)),TRUE,IF(ISBLANK(Payments!E110),FALSE,TRUE))</f>
        <v>1</v>
      </c>
      <c r="P101" t="b">
        <f>IF(AND(ISBLANK(Receipts!A109),ISBLANK(Receipts!B109),ISBLANK(Receipts!E109),ISBLANK(Receipts!F109)),TRUE,IF(ISBLANK(Receipts!D109),FALSE,TRUE))</f>
        <v>1</v>
      </c>
    </row>
    <row r="102" spans="11:16" x14ac:dyDescent="0.2">
      <c r="K102" t="b">
        <f>IF(AND(ISBLANK(Payments!A111),ISBLANK(Payments!B111),ISBLANK(Payments!F111)),TRUE,IF(ISBLANK(Payments!E111),FALSE,TRUE))</f>
        <v>1</v>
      </c>
      <c r="P102" t="b">
        <f>IF(AND(ISBLANK(Receipts!A110),ISBLANK(Receipts!B110),ISBLANK(Receipts!E110),ISBLANK(Receipts!F110)),TRUE,IF(ISBLANK(Receipts!D110),FALSE,TRUE))</f>
        <v>1</v>
      </c>
    </row>
    <row r="103" spans="11:16" x14ac:dyDescent="0.2">
      <c r="K103" t="b">
        <f>IF(AND(ISBLANK(Payments!A112),ISBLANK(Payments!B112),ISBLANK(Payments!F112)),TRUE,IF(ISBLANK(Payments!E112),FALSE,TRUE))</f>
        <v>1</v>
      </c>
      <c r="P103" t="b">
        <f>IF(AND(ISBLANK(Receipts!A111),ISBLANK(Receipts!B111),ISBLANK(Receipts!E111),ISBLANK(Receipts!F111)),TRUE,IF(ISBLANK(Receipts!D111),FALSE,TRUE))</f>
        <v>1</v>
      </c>
    </row>
    <row r="104" spans="11:16" x14ac:dyDescent="0.2">
      <c r="K104" t="b">
        <f>IF(AND(ISBLANK(Payments!A113),ISBLANK(Payments!B113),ISBLANK(Payments!F113)),TRUE,IF(ISBLANK(Payments!E113),FALSE,TRUE))</f>
        <v>1</v>
      </c>
      <c r="P104" t="b">
        <f>IF(AND(ISBLANK(Receipts!A112),ISBLANK(Receipts!B112),ISBLANK(Receipts!E112),ISBLANK(Receipts!F112)),TRUE,IF(ISBLANK(Receipts!D112),FALSE,TRUE))</f>
        <v>1</v>
      </c>
    </row>
    <row r="105" spans="11:16" x14ac:dyDescent="0.2">
      <c r="K105" t="b">
        <f>IF(AND(ISBLANK(Payments!A114),ISBLANK(Payments!B114),ISBLANK(Payments!F114)),TRUE,IF(ISBLANK(Payments!E114),FALSE,TRUE))</f>
        <v>1</v>
      </c>
      <c r="P105" t="b">
        <f>IF(AND(ISBLANK(Receipts!A113),ISBLANK(Receipts!B113),ISBLANK(Receipts!E113),ISBLANK(Receipts!F113)),TRUE,IF(ISBLANK(Receipts!D113),FALSE,TRUE))</f>
        <v>1</v>
      </c>
    </row>
    <row r="106" spans="11:16" x14ac:dyDescent="0.2">
      <c r="K106" t="b">
        <f>IF(AND(ISBLANK(Payments!A115),ISBLANK(Payments!B115),ISBLANK(Payments!F115)),TRUE,IF(ISBLANK(Payments!E115),FALSE,TRUE))</f>
        <v>1</v>
      </c>
      <c r="P106" t="b">
        <f>IF(AND(ISBLANK(Receipts!A114),ISBLANK(Receipts!B114),ISBLANK(Receipts!E114),ISBLANK(Receipts!F114)),TRUE,IF(ISBLANK(Receipts!D114),FALSE,TRUE))</f>
        <v>1</v>
      </c>
    </row>
    <row r="107" spans="11:16" x14ac:dyDescent="0.2">
      <c r="K107" t="b">
        <f>IF(AND(ISBLANK(Payments!A116),ISBLANK(Payments!B116),ISBLANK(Payments!F116)),TRUE,IF(ISBLANK(Payments!E116),FALSE,TRUE))</f>
        <v>1</v>
      </c>
      <c r="P107" t="b">
        <f>IF(AND(ISBLANK(Receipts!A115),ISBLANK(Receipts!B115),ISBLANK(Receipts!E115),ISBLANK(Receipts!F115)),TRUE,IF(ISBLANK(Receipts!D115),FALSE,TRUE))</f>
        <v>1</v>
      </c>
    </row>
    <row r="108" spans="11:16" x14ac:dyDescent="0.2">
      <c r="K108" t="b">
        <f>IF(AND(ISBLANK(Payments!A117),ISBLANK(Payments!B117),ISBLANK(Payments!F117)),TRUE,IF(ISBLANK(Payments!E117),FALSE,TRUE))</f>
        <v>1</v>
      </c>
      <c r="P108" t="b">
        <f>IF(AND(ISBLANK(Receipts!A116),ISBLANK(Receipts!B116),ISBLANK(Receipts!E116),ISBLANK(Receipts!F116)),TRUE,IF(ISBLANK(Receipts!D116),FALSE,TRUE))</f>
        <v>1</v>
      </c>
    </row>
    <row r="109" spans="11:16" x14ac:dyDescent="0.2">
      <c r="K109" t="b">
        <f>IF(AND(ISBLANK(Payments!A118),ISBLANK(Payments!B118),ISBLANK(Payments!F118)),TRUE,IF(ISBLANK(Payments!E118),FALSE,TRUE))</f>
        <v>1</v>
      </c>
      <c r="P109" t="b">
        <f>IF(AND(ISBLANK(Receipts!A117),ISBLANK(Receipts!B117),ISBLANK(Receipts!E117),ISBLANK(Receipts!F117)),TRUE,IF(ISBLANK(Receipts!D117),FALSE,TRUE))</f>
        <v>1</v>
      </c>
    </row>
    <row r="110" spans="11:16" x14ac:dyDescent="0.2">
      <c r="K110" t="b">
        <f>IF(AND(ISBLANK(Payments!A119),ISBLANK(Payments!B119),ISBLANK(Payments!F119)),TRUE,IF(ISBLANK(Payments!E119),FALSE,TRUE))</f>
        <v>1</v>
      </c>
      <c r="P110" t="b">
        <f>IF(AND(ISBLANK(Receipts!A118),ISBLANK(Receipts!B118),ISBLANK(Receipts!E118),ISBLANK(Receipts!F118)),TRUE,IF(ISBLANK(Receipts!D118),FALSE,TRUE))</f>
        <v>1</v>
      </c>
    </row>
    <row r="111" spans="11:16" x14ac:dyDescent="0.2">
      <c r="K111" t="b">
        <f>IF(AND(ISBLANK(Payments!A120),ISBLANK(Payments!B120),ISBLANK(Payments!F120)),TRUE,IF(ISBLANK(Payments!E120),FALSE,TRUE))</f>
        <v>1</v>
      </c>
      <c r="P111" t="b">
        <f>IF(AND(ISBLANK(Receipts!A119),ISBLANK(Receipts!B119),ISBLANK(Receipts!E119),ISBLANK(Receipts!F119)),TRUE,IF(ISBLANK(Receipts!D119),FALSE,TRUE))</f>
        <v>1</v>
      </c>
    </row>
    <row r="112" spans="11:16" x14ac:dyDescent="0.2">
      <c r="K112" t="b">
        <f>IF(AND(ISBLANK(Payments!A121),ISBLANK(Payments!B121),ISBLANK(Payments!F121)),TRUE,IF(ISBLANK(Payments!E121),FALSE,TRUE))</f>
        <v>1</v>
      </c>
      <c r="P112" t="b">
        <f>IF(AND(ISBLANK(Receipts!A120),ISBLANK(Receipts!B120),ISBLANK(Receipts!E120),ISBLANK(Receipts!F120)),TRUE,IF(ISBLANK(Receipts!D120),FALSE,TRUE))</f>
        <v>1</v>
      </c>
    </row>
    <row r="113" spans="11:16" x14ac:dyDescent="0.2">
      <c r="K113" t="b">
        <f>IF(AND(ISBLANK(Payments!A122),ISBLANK(Payments!B122),ISBLANK(Payments!F122)),TRUE,IF(ISBLANK(Payments!E122),FALSE,TRUE))</f>
        <v>1</v>
      </c>
      <c r="P113" t="b">
        <f>IF(AND(ISBLANK(Receipts!A121),ISBLANK(Receipts!B121),ISBLANK(Receipts!E121),ISBLANK(Receipts!F121)),TRUE,IF(ISBLANK(Receipts!D121),FALSE,TRUE))</f>
        <v>1</v>
      </c>
    </row>
    <row r="114" spans="11:16" x14ac:dyDescent="0.2">
      <c r="K114" t="b">
        <f>IF(AND(ISBLANK(Payments!A123),ISBLANK(Payments!B123),ISBLANK(Payments!F123)),TRUE,IF(ISBLANK(Payments!E123),FALSE,TRUE))</f>
        <v>1</v>
      </c>
      <c r="P114" t="b">
        <f>IF(AND(ISBLANK(Receipts!A122),ISBLANK(Receipts!B122),ISBLANK(Receipts!E122),ISBLANK(Receipts!F122)),TRUE,IF(ISBLANK(Receipts!D122),FALSE,TRUE))</f>
        <v>1</v>
      </c>
    </row>
    <row r="115" spans="11:16" x14ac:dyDescent="0.2">
      <c r="K115" t="b">
        <f>IF(AND(ISBLANK(Payments!A124),ISBLANK(Payments!B124),ISBLANK(Payments!F124)),TRUE,IF(ISBLANK(Payments!E124),FALSE,TRUE))</f>
        <v>1</v>
      </c>
      <c r="P115" t="b">
        <f>IF(AND(ISBLANK(Receipts!A123),ISBLANK(Receipts!B123),ISBLANK(Receipts!E123),ISBLANK(Receipts!F123)),TRUE,IF(ISBLANK(Receipts!D123),FALSE,TRUE))</f>
        <v>1</v>
      </c>
    </row>
    <row r="116" spans="11:16" x14ac:dyDescent="0.2">
      <c r="K116" t="b">
        <f>IF(AND(ISBLANK(Payments!A125),ISBLANK(Payments!B125),ISBLANK(Payments!F125)),TRUE,IF(ISBLANK(Payments!E125),FALSE,TRUE))</f>
        <v>1</v>
      </c>
      <c r="P116" t="b">
        <f>IF(AND(ISBLANK(Receipts!A124),ISBLANK(Receipts!B124),ISBLANK(Receipts!E124),ISBLANK(Receipts!F124)),TRUE,IF(ISBLANK(Receipts!D124),FALSE,TRUE))</f>
        <v>1</v>
      </c>
    </row>
    <row r="117" spans="11:16" x14ac:dyDescent="0.2">
      <c r="K117" t="b">
        <f>IF(AND(ISBLANK(Payments!A126),ISBLANK(Payments!B126),ISBLANK(Payments!F126)),TRUE,IF(ISBLANK(Payments!E126),FALSE,TRUE))</f>
        <v>1</v>
      </c>
      <c r="P117" t="b">
        <f>IF(AND(ISBLANK(Receipts!A125),ISBLANK(Receipts!B125),ISBLANK(Receipts!E125),ISBLANK(Receipts!F125)),TRUE,IF(ISBLANK(Receipts!D125),FALSE,TRUE))</f>
        <v>1</v>
      </c>
    </row>
    <row r="118" spans="11:16" x14ac:dyDescent="0.2">
      <c r="K118" t="b">
        <f>IF(AND(ISBLANK(Payments!A127),ISBLANK(Payments!B127),ISBLANK(Payments!F127)),TRUE,IF(ISBLANK(Payments!E127),FALSE,TRUE))</f>
        <v>1</v>
      </c>
      <c r="P118" t="b">
        <f>IF(AND(ISBLANK(Receipts!A126),ISBLANK(Receipts!B126),ISBLANK(Receipts!E126),ISBLANK(Receipts!F126)),TRUE,IF(ISBLANK(Receipts!D126),FALSE,TRUE))</f>
        <v>1</v>
      </c>
    </row>
    <row r="119" spans="11:16" x14ac:dyDescent="0.2">
      <c r="K119" t="b">
        <f>IF(AND(ISBLANK(Payments!A128),ISBLANK(Payments!B128),ISBLANK(Payments!F128)),TRUE,IF(ISBLANK(Payments!E128),FALSE,TRUE))</f>
        <v>1</v>
      </c>
      <c r="P119" t="b">
        <f>IF(AND(ISBLANK(Receipts!A127),ISBLANK(Receipts!B127),ISBLANK(Receipts!E127),ISBLANK(Receipts!F127)),TRUE,IF(ISBLANK(Receipts!D127),FALSE,TRUE))</f>
        <v>1</v>
      </c>
    </row>
    <row r="120" spans="11:16" x14ac:dyDescent="0.2">
      <c r="K120" t="b">
        <f>IF(AND(ISBLANK(Payments!A129),ISBLANK(Payments!B129),ISBLANK(Payments!F129)),TRUE,IF(ISBLANK(Payments!E129),FALSE,TRUE))</f>
        <v>1</v>
      </c>
      <c r="P120" t="b">
        <f>IF(AND(ISBLANK(Receipts!A128),ISBLANK(Receipts!B128),ISBLANK(Receipts!E128),ISBLANK(Receipts!F128)),TRUE,IF(ISBLANK(Receipts!D128),FALSE,TRUE))</f>
        <v>1</v>
      </c>
    </row>
    <row r="121" spans="11:16" x14ac:dyDescent="0.2">
      <c r="K121" t="b">
        <f>IF(AND(ISBLANK(Payments!A130),ISBLANK(Payments!B130),ISBLANK(Payments!F130)),TRUE,IF(ISBLANK(Payments!E130),FALSE,TRUE))</f>
        <v>1</v>
      </c>
      <c r="P121" t="b">
        <f>IF(AND(ISBLANK(Receipts!A129),ISBLANK(Receipts!B129),ISBLANK(Receipts!E129),ISBLANK(Receipts!F129)),TRUE,IF(ISBLANK(Receipts!D129),FALSE,TRUE))</f>
        <v>1</v>
      </c>
    </row>
    <row r="122" spans="11:16" x14ac:dyDescent="0.2">
      <c r="K122" t="b">
        <f>IF(AND(ISBLANK(Payments!A131),ISBLANK(Payments!B131),ISBLANK(Payments!F131)),TRUE,IF(ISBLANK(Payments!E131),FALSE,TRUE))</f>
        <v>1</v>
      </c>
      <c r="P122" t="b">
        <f>IF(AND(ISBLANK(Receipts!A130),ISBLANK(Receipts!B130),ISBLANK(Receipts!E130),ISBLANK(Receipts!F130)),TRUE,IF(ISBLANK(Receipts!D130),FALSE,TRUE))</f>
        <v>1</v>
      </c>
    </row>
    <row r="123" spans="11:16" x14ac:dyDescent="0.2">
      <c r="K123" t="b">
        <f>IF(AND(ISBLANK(Payments!A132),ISBLANK(Payments!B132),ISBLANK(Payments!F132)),TRUE,IF(ISBLANK(Payments!E132),FALSE,TRUE))</f>
        <v>1</v>
      </c>
      <c r="P123" t="b">
        <f>IF(AND(ISBLANK(Receipts!A131),ISBLANK(Receipts!B131),ISBLANK(Receipts!E131),ISBLANK(Receipts!F131)),TRUE,IF(ISBLANK(Receipts!D131),FALSE,TRUE))</f>
        <v>1</v>
      </c>
    </row>
    <row r="124" spans="11:16" x14ac:dyDescent="0.2">
      <c r="K124" t="b">
        <f>IF(AND(ISBLANK(Payments!A133),ISBLANK(Payments!B133),ISBLANK(Payments!F133)),TRUE,IF(ISBLANK(Payments!E133),FALSE,TRUE))</f>
        <v>1</v>
      </c>
      <c r="P124" t="b">
        <f>IF(AND(ISBLANK(Receipts!A132),ISBLANK(Receipts!B132),ISBLANK(Receipts!E132),ISBLANK(Receipts!F132)),TRUE,IF(ISBLANK(Receipts!D132),FALSE,TRUE))</f>
        <v>1</v>
      </c>
    </row>
    <row r="125" spans="11:16" x14ac:dyDescent="0.2">
      <c r="K125" t="b">
        <f>IF(AND(ISBLANK(Payments!A134),ISBLANK(Payments!B134),ISBLANK(Payments!F134)),TRUE,IF(ISBLANK(Payments!E134),FALSE,TRUE))</f>
        <v>1</v>
      </c>
      <c r="P125" t="b">
        <f>IF(AND(ISBLANK(Receipts!A133),ISBLANK(Receipts!B133),ISBLANK(Receipts!E133),ISBLANK(Receipts!F133)),TRUE,IF(ISBLANK(Receipts!D133),FALSE,TRUE))</f>
        <v>1</v>
      </c>
    </row>
    <row r="126" spans="11:16" x14ac:dyDescent="0.2">
      <c r="K126" t="b">
        <f>IF(AND(ISBLANK(Payments!A135),ISBLANK(Payments!B135),ISBLANK(Payments!F135)),TRUE,IF(ISBLANK(Payments!E135),FALSE,TRUE))</f>
        <v>1</v>
      </c>
      <c r="P126" t="b">
        <f>IF(AND(ISBLANK(Receipts!A134),ISBLANK(Receipts!B134),ISBLANK(Receipts!E134),ISBLANK(Receipts!F134)),TRUE,IF(ISBLANK(Receipts!D134),FALSE,TRUE))</f>
        <v>1</v>
      </c>
    </row>
    <row r="127" spans="11:16" x14ac:dyDescent="0.2">
      <c r="K127" t="b">
        <f>IF(AND(ISBLANK(Payments!A136),ISBLANK(Payments!B136),ISBLANK(Payments!F136)),TRUE,IF(ISBLANK(Payments!E136),FALSE,TRUE))</f>
        <v>1</v>
      </c>
      <c r="P127" t="b">
        <f>IF(AND(ISBLANK(Receipts!A135),ISBLANK(Receipts!B135),ISBLANK(Receipts!E135),ISBLANK(Receipts!F135)),TRUE,IF(ISBLANK(Receipts!D135),FALSE,TRUE))</f>
        <v>1</v>
      </c>
    </row>
    <row r="128" spans="11:16" x14ac:dyDescent="0.2">
      <c r="K128" t="b">
        <f>IF(AND(ISBLANK(Payments!A137),ISBLANK(Payments!B137),ISBLANK(Payments!F137)),TRUE,IF(ISBLANK(Payments!E137),FALSE,TRUE))</f>
        <v>1</v>
      </c>
      <c r="P128" t="b">
        <f>IF(AND(ISBLANK(Receipts!A136),ISBLANK(Receipts!B136),ISBLANK(Receipts!E136),ISBLANK(Receipts!F136)),TRUE,IF(ISBLANK(Receipts!D136),FALSE,TRUE))</f>
        <v>1</v>
      </c>
    </row>
    <row r="129" spans="11:16" x14ac:dyDescent="0.2">
      <c r="K129" t="b">
        <f>IF(AND(ISBLANK(Payments!A138),ISBLANK(Payments!B138),ISBLANK(Payments!F138)),TRUE,IF(ISBLANK(Payments!E138),FALSE,TRUE))</f>
        <v>1</v>
      </c>
      <c r="P129" t="b">
        <f>IF(AND(ISBLANK(Receipts!A137),ISBLANK(Receipts!B137),ISBLANK(Receipts!E137),ISBLANK(Receipts!F137)),TRUE,IF(ISBLANK(Receipts!D137),FALSE,TRUE))</f>
        <v>1</v>
      </c>
    </row>
    <row r="130" spans="11:16" x14ac:dyDescent="0.2">
      <c r="K130" t="b">
        <f>IF(AND(ISBLANK(Payments!A139),ISBLANK(Payments!B139),ISBLANK(Payments!F139)),TRUE,IF(ISBLANK(Payments!E139),FALSE,TRUE))</f>
        <v>1</v>
      </c>
      <c r="P130" t="b">
        <f>IF(AND(ISBLANK(Receipts!A138),ISBLANK(Receipts!B138),ISBLANK(Receipts!E138),ISBLANK(Receipts!F138)),TRUE,IF(ISBLANK(Receipts!D138),FALSE,TRUE))</f>
        <v>1</v>
      </c>
    </row>
    <row r="131" spans="11:16" x14ac:dyDescent="0.2">
      <c r="K131" t="b">
        <f>IF(AND(ISBLANK(Payments!A140),ISBLANK(Payments!B140),ISBLANK(Payments!F140)),TRUE,IF(ISBLANK(Payments!E140),FALSE,TRUE))</f>
        <v>1</v>
      </c>
      <c r="P131" t="b">
        <f>IF(AND(ISBLANK(Receipts!A139),ISBLANK(Receipts!B139),ISBLANK(Receipts!E139),ISBLANK(Receipts!F139)),TRUE,IF(ISBLANK(Receipts!D139),FALSE,TRUE))</f>
        <v>1</v>
      </c>
    </row>
    <row r="132" spans="11:16" x14ac:dyDescent="0.2">
      <c r="K132" t="b">
        <f>IF(AND(ISBLANK(Payments!A141),ISBLANK(Payments!B141),ISBLANK(Payments!F141)),TRUE,IF(ISBLANK(Payments!E141),FALSE,TRUE))</f>
        <v>1</v>
      </c>
      <c r="P132" t="b">
        <f>IF(AND(ISBLANK(Receipts!A140),ISBLANK(Receipts!B140),ISBLANK(Receipts!E140),ISBLANK(Receipts!F140)),TRUE,IF(ISBLANK(Receipts!D140),FALSE,TRUE))</f>
        <v>1</v>
      </c>
    </row>
    <row r="133" spans="11:16" x14ac:dyDescent="0.2">
      <c r="K133" t="b">
        <f>IF(AND(ISBLANK(Payments!A142),ISBLANK(Payments!B142),ISBLANK(Payments!F142)),TRUE,IF(ISBLANK(Payments!E142),FALSE,TRUE))</f>
        <v>1</v>
      </c>
      <c r="P133" t="b">
        <f>IF(AND(ISBLANK(Receipts!A141),ISBLANK(Receipts!B141),ISBLANK(Receipts!E141),ISBLANK(Receipts!F141)),TRUE,IF(ISBLANK(Receipts!D141),FALSE,TRUE))</f>
        <v>1</v>
      </c>
    </row>
    <row r="134" spans="11:16" x14ac:dyDescent="0.2">
      <c r="K134" t="b">
        <f>IF(AND(ISBLANK(Payments!A143),ISBLANK(Payments!B143),ISBLANK(Payments!F143)),TRUE,IF(ISBLANK(Payments!E143),FALSE,TRUE))</f>
        <v>1</v>
      </c>
      <c r="P134" t="b">
        <f>IF(AND(ISBLANK(Receipts!A142),ISBLANK(Receipts!B142),ISBLANK(Receipts!E142),ISBLANK(Receipts!F142)),TRUE,IF(ISBLANK(Receipts!D142),FALSE,TRUE))</f>
        <v>1</v>
      </c>
    </row>
    <row r="135" spans="11:16" x14ac:dyDescent="0.2">
      <c r="K135" t="b">
        <f>IF(AND(ISBLANK(Payments!A144),ISBLANK(Payments!B144),ISBLANK(Payments!F144)),TRUE,IF(ISBLANK(Payments!E144),FALSE,TRUE))</f>
        <v>1</v>
      </c>
      <c r="P135" t="b">
        <f>IF(AND(ISBLANK(Receipts!A143),ISBLANK(Receipts!B143),ISBLANK(Receipts!E143),ISBLANK(Receipts!F143)),TRUE,IF(ISBLANK(Receipts!D143),FALSE,TRUE))</f>
        <v>1</v>
      </c>
    </row>
    <row r="136" spans="11:16" x14ac:dyDescent="0.2">
      <c r="K136" t="b">
        <f>IF(AND(ISBLANK(Payments!A145),ISBLANK(Payments!B145),ISBLANK(Payments!F145)),TRUE,IF(ISBLANK(Payments!E145),FALSE,TRUE))</f>
        <v>1</v>
      </c>
      <c r="P136" t="b">
        <f>IF(AND(ISBLANK(Receipts!A144),ISBLANK(Receipts!B144),ISBLANK(Receipts!E144),ISBLANK(Receipts!F144)),TRUE,IF(ISBLANK(Receipts!D144),FALSE,TRUE))</f>
        <v>1</v>
      </c>
    </row>
    <row r="137" spans="11:16" x14ac:dyDescent="0.2">
      <c r="K137" t="b">
        <f>IF(AND(ISBLANK(Payments!A146),ISBLANK(Payments!B146),ISBLANK(Payments!F146)),TRUE,IF(ISBLANK(Payments!E146),FALSE,TRUE))</f>
        <v>1</v>
      </c>
      <c r="P137" t="b">
        <f>IF(AND(ISBLANK(Receipts!A145),ISBLANK(Receipts!B145),ISBLANK(Receipts!E145),ISBLANK(Receipts!F145)),TRUE,IF(ISBLANK(Receipts!D145),FALSE,TRUE))</f>
        <v>1</v>
      </c>
    </row>
    <row r="138" spans="11:16" x14ac:dyDescent="0.2">
      <c r="K138" t="b">
        <f>IF(AND(ISBLANK(Payments!A147),ISBLANK(Payments!B147),ISBLANK(Payments!F147)),TRUE,IF(ISBLANK(Payments!E147),FALSE,TRUE))</f>
        <v>1</v>
      </c>
      <c r="P138" t="b">
        <f>IF(AND(ISBLANK(Receipts!A146),ISBLANK(Receipts!B146),ISBLANK(Receipts!E146),ISBLANK(Receipts!F146)),TRUE,IF(ISBLANK(Receipts!D146),FALSE,TRUE))</f>
        <v>1</v>
      </c>
    </row>
    <row r="139" spans="11:16" x14ac:dyDescent="0.2">
      <c r="K139" t="b">
        <f>IF(AND(ISBLANK(Payments!A148),ISBLANK(Payments!B148),ISBLANK(Payments!F148)),TRUE,IF(ISBLANK(Payments!E148),FALSE,TRUE))</f>
        <v>1</v>
      </c>
      <c r="P139" t="b">
        <f>IF(AND(ISBLANK(Receipts!A147),ISBLANK(Receipts!B147),ISBLANK(Receipts!E147),ISBLANK(Receipts!F147)),TRUE,IF(ISBLANK(Receipts!D147),FALSE,TRUE))</f>
        <v>1</v>
      </c>
    </row>
    <row r="140" spans="11:16" x14ac:dyDescent="0.2">
      <c r="K140" t="b">
        <f>IF(AND(ISBLANK(Payments!A149),ISBLANK(Payments!B149),ISBLANK(Payments!F149)),TRUE,IF(ISBLANK(Payments!E149),FALSE,TRUE))</f>
        <v>1</v>
      </c>
      <c r="P140" t="b">
        <f>IF(AND(ISBLANK(Receipts!A148),ISBLANK(Receipts!B148),ISBLANK(Receipts!E148),ISBLANK(Receipts!F148)),TRUE,IF(ISBLANK(Receipts!D148),FALSE,TRUE))</f>
        <v>1</v>
      </c>
    </row>
    <row r="141" spans="11:16" x14ac:dyDescent="0.2">
      <c r="K141" t="b">
        <f>IF(AND(ISBLANK(Payments!A150),ISBLANK(Payments!B150),ISBLANK(Payments!F150)),TRUE,IF(ISBLANK(Payments!E150),FALSE,TRUE))</f>
        <v>1</v>
      </c>
      <c r="P141" t="b">
        <f>IF(AND(ISBLANK(Receipts!A149),ISBLANK(Receipts!B149),ISBLANK(Receipts!E149),ISBLANK(Receipts!F149)),TRUE,IF(ISBLANK(Receipts!D149),FALSE,TRUE))</f>
        <v>1</v>
      </c>
    </row>
    <row r="142" spans="11:16" x14ac:dyDescent="0.2">
      <c r="K142" t="b">
        <f>IF(AND(ISBLANK(Payments!A151),ISBLANK(Payments!B151),ISBLANK(Payments!F151)),TRUE,IF(ISBLANK(Payments!E151),FALSE,TRUE))</f>
        <v>1</v>
      </c>
      <c r="P142" t="b">
        <f>IF(AND(ISBLANK(Receipts!A150),ISBLANK(Receipts!B150),ISBLANK(Receipts!E150),ISBLANK(Receipts!F150)),TRUE,IF(ISBLANK(Receipts!D150),FALSE,TRUE))</f>
        <v>1</v>
      </c>
    </row>
    <row r="143" spans="11:16" x14ac:dyDescent="0.2">
      <c r="K143" t="b">
        <f>IF(AND(ISBLANK(Payments!A152),ISBLANK(Payments!B152),ISBLANK(Payments!F152)),TRUE,IF(ISBLANK(Payments!E152),FALSE,TRUE))</f>
        <v>1</v>
      </c>
      <c r="P143" t="b">
        <f>IF(AND(ISBLANK(Receipts!A151),ISBLANK(Receipts!B151),ISBLANK(Receipts!E151),ISBLANK(Receipts!F151)),TRUE,IF(ISBLANK(Receipts!D151),FALSE,TRUE))</f>
        <v>1</v>
      </c>
    </row>
    <row r="144" spans="11:16" x14ac:dyDescent="0.2">
      <c r="K144" t="b">
        <f>IF(AND(ISBLANK(Payments!A153),ISBLANK(Payments!B153),ISBLANK(Payments!F153)),TRUE,IF(ISBLANK(Payments!E153),FALSE,TRUE))</f>
        <v>1</v>
      </c>
      <c r="P144" t="b">
        <f>IF(AND(ISBLANK(Receipts!A152),ISBLANK(Receipts!B152),ISBLANK(Receipts!E152),ISBLANK(Receipts!F152)),TRUE,IF(ISBLANK(Receipts!D152),FALSE,TRUE))</f>
        <v>1</v>
      </c>
    </row>
    <row r="145" spans="11:16" x14ac:dyDescent="0.2">
      <c r="K145" t="b">
        <f>IF(AND(ISBLANK(Payments!A154),ISBLANK(Payments!B154),ISBLANK(Payments!F154)),TRUE,IF(ISBLANK(Payments!E154),FALSE,TRUE))</f>
        <v>1</v>
      </c>
      <c r="P145" t="b">
        <f>IF(AND(ISBLANK(Receipts!A153),ISBLANK(Receipts!B153),ISBLANK(Receipts!E153),ISBLANK(Receipts!F153)),TRUE,IF(ISBLANK(Receipts!D153),FALSE,TRUE))</f>
        <v>1</v>
      </c>
    </row>
    <row r="146" spans="11:16" x14ac:dyDescent="0.2">
      <c r="K146" t="b">
        <f>IF(AND(ISBLANK(Payments!A155),ISBLANK(Payments!B155),ISBLANK(Payments!F155)),TRUE,IF(ISBLANK(Payments!E155),FALSE,TRUE))</f>
        <v>1</v>
      </c>
      <c r="P146" t="b">
        <f>IF(AND(ISBLANK(Receipts!A154),ISBLANK(Receipts!B154),ISBLANK(Receipts!E154),ISBLANK(Receipts!F154)),TRUE,IF(ISBLANK(Receipts!D154),FALSE,TRUE))</f>
        <v>1</v>
      </c>
    </row>
    <row r="147" spans="11:16" x14ac:dyDescent="0.2">
      <c r="K147" t="b">
        <f>IF(AND(ISBLANK(Payments!A156),ISBLANK(Payments!B156),ISBLANK(Payments!F156)),TRUE,IF(ISBLANK(Payments!E156),FALSE,TRUE))</f>
        <v>1</v>
      </c>
      <c r="P147" t="b">
        <f>IF(AND(ISBLANK(Receipts!A155),ISBLANK(Receipts!B155),ISBLANK(Receipts!E155),ISBLANK(Receipts!F155)),TRUE,IF(ISBLANK(Receipts!D155),FALSE,TRUE))</f>
        <v>1</v>
      </c>
    </row>
    <row r="148" spans="11:16" x14ac:dyDescent="0.2">
      <c r="K148" t="b">
        <f>IF(AND(ISBLANK(Payments!A157),ISBLANK(Payments!B157),ISBLANK(Payments!F157)),TRUE,IF(ISBLANK(Payments!E157),FALSE,TRUE))</f>
        <v>1</v>
      </c>
      <c r="P148" t="b">
        <f>IF(AND(ISBLANK(Receipts!A156),ISBLANK(Receipts!B156),ISBLANK(Receipts!E156),ISBLANK(Receipts!F156)),TRUE,IF(ISBLANK(Receipts!D156),FALSE,TRUE))</f>
        <v>1</v>
      </c>
    </row>
    <row r="149" spans="11:16" x14ac:dyDescent="0.2">
      <c r="K149" t="b">
        <f>IF(AND(ISBLANK(Payments!A158),ISBLANK(Payments!B158),ISBLANK(Payments!F158)),TRUE,IF(ISBLANK(Payments!E158),FALSE,TRUE))</f>
        <v>1</v>
      </c>
      <c r="P149" t="b">
        <f>IF(AND(ISBLANK(Receipts!A157),ISBLANK(Receipts!B157),ISBLANK(Receipts!E157),ISBLANK(Receipts!F157)),TRUE,IF(ISBLANK(Receipts!D157),FALSE,TRUE))</f>
        <v>1</v>
      </c>
    </row>
    <row r="150" spans="11:16" x14ac:dyDescent="0.2">
      <c r="K150" t="b">
        <f>IF(AND(ISBLANK(Payments!A159),ISBLANK(Payments!B159),ISBLANK(Payments!F159)),TRUE,IF(ISBLANK(Payments!E159),FALSE,TRUE))</f>
        <v>1</v>
      </c>
      <c r="P150" t="b">
        <f>IF(AND(ISBLANK(Receipts!A158),ISBLANK(Receipts!B158),ISBLANK(Receipts!E158),ISBLANK(Receipts!F158)),TRUE,IF(ISBLANK(Receipts!D158),FALSE,TRUE))</f>
        <v>1</v>
      </c>
    </row>
    <row r="151" spans="11:16" x14ac:dyDescent="0.2">
      <c r="K151" t="b">
        <f>IF(AND(ISBLANK(Payments!A160),ISBLANK(Payments!B160),ISBLANK(Payments!F160)),TRUE,IF(ISBLANK(Payments!E160),FALSE,TRUE))</f>
        <v>1</v>
      </c>
      <c r="P151" t="b">
        <f>IF(AND(ISBLANK(Receipts!A159),ISBLANK(Receipts!B159),ISBLANK(Receipts!E159),ISBLANK(Receipts!F159)),TRUE,IF(ISBLANK(Receipts!D159),FALSE,TRUE))</f>
        <v>1</v>
      </c>
    </row>
    <row r="152" spans="11:16" x14ac:dyDescent="0.2">
      <c r="K152" t="b">
        <f>IF(AND(ISBLANK(Payments!A161),ISBLANK(Payments!B161),ISBLANK(Payments!F161)),TRUE,IF(ISBLANK(Payments!E161),FALSE,TRUE))</f>
        <v>1</v>
      </c>
      <c r="P152" t="b">
        <f>IF(AND(ISBLANK(Receipts!A160),ISBLANK(Receipts!B160),ISBLANK(Receipts!E160),ISBLANK(Receipts!F160)),TRUE,IF(ISBLANK(Receipts!D160),FALSE,TRUE))</f>
        <v>1</v>
      </c>
    </row>
    <row r="153" spans="11:16" x14ac:dyDescent="0.2">
      <c r="K153" t="b">
        <f>IF(AND(ISBLANK(Payments!A162),ISBLANK(Payments!B162),ISBLANK(Payments!F162)),TRUE,IF(ISBLANK(Payments!E162),FALSE,TRUE))</f>
        <v>1</v>
      </c>
      <c r="P153" t="b">
        <f>IF(AND(ISBLANK(Receipts!A161),ISBLANK(Receipts!B161),ISBLANK(Receipts!E161),ISBLANK(Receipts!F161)),TRUE,IF(ISBLANK(Receipts!D161),FALSE,TRUE))</f>
        <v>1</v>
      </c>
    </row>
    <row r="154" spans="11:16" x14ac:dyDescent="0.2">
      <c r="K154" t="b">
        <f>IF(AND(ISBLANK(Payments!A163),ISBLANK(Payments!B163),ISBLANK(Payments!F163)),TRUE,IF(ISBLANK(Payments!E163),FALSE,TRUE))</f>
        <v>1</v>
      </c>
      <c r="P154" t="b">
        <f>IF(AND(ISBLANK(Receipts!A162),ISBLANK(Receipts!B162),ISBLANK(Receipts!E162),ISBLANK(Receipts!F162)),TRUE,IF(ISBLANK(Receipts!D162),FALSE,TRUE))</f>
        <v>1</v>
      </c>
    </row>
    <row r="155" spans="11:16" x14ac:dyDescent="0.2">
      <c r="K155" t="b">
        <f>IF(AND(ISBLANK(Payments!A164),ISBLANK(Payments!B164),ISBLANK(Payments!F164)),TRUE,IF(ISBLANK(Payments!E164),FALSE,TRUE))</f>
        <v>1</v>
      </c>
      <c r="P155" t="b">
        <f>IF(AND(ISBLANK(Receipts!A163),ISBLANK(Receipts!B163),ISBLANK(Receipts!E163),ISBLANK(Receipts!F163)),TRUE,IF(ISBLANK(Receipts!D163),FALSE,TRUE))</f>
        <v>1</v>
      </c>
    </row>
    <row r="156" spans="11:16" x14ac:dyDescent="0.2">
      <c r="K156" t="b">
        <f>IF(AND(ISBLANK(Payments!A165),ISBLANK(Payments!B165),ISBLANK(Payments!F165)),TRUE,IF(ISBLANK(Payments!E165),FALSE,TRUE))</f>
        <v>1</v>
      </c>
      <c r="P156" t="b">
        <f>IF(AND(ISBLANK(Receipts!A164),ISBLANK(Receipts!B164),ISBLANK(Receipts!E164),ISBLANK(Receipts!F164)),TRUE,IF(ISBLANK(Receipts!D164),FALSE,TRUE))</f>
        <v>1</v>
      </c>
    </row>
    <row r="157" spans="11:16" x14ac:dyDescent="0.2">
      <c r="K157" t="b">
        <f>IF(AND(ISBLANK(Payments!A166),ISBLANK(Payments!B166),ISBLANK(Payments!F166)),TRUE,IF(ISBLANK(Payments!E166),FALSE,TRUE))</f>
        <v>1</v>
      </c>
      <c r="P157" t="b">
        <f>IF(AND(ISBLANK(Receipts!A165),ISBLANK(Receipts!B165),ISBLANK(Receipts!E165),ISBLANK(Receipts!F165)),TRUE,IF(ISBLANK(Receipts!D165),FALSE,TRUE))</f>
        <v>1</v>
      </c>
    </row>
    <row r="158" spans="11:16" x14ac:dyDescent="0.2">
      <c r="K158" t="b">
        <f>IF(AND(ISBLANK(Payments!A167),ISBLANK(Payments!B167),ISBLANK(Payments!F167)),TRUE,IF(ISBLANK(Payments!E167),FALSE,TRUE))</f>
        <v>1</v>
      </c>
      <c r="P158" t="b">
        <f>IF(AND(ISBLANK(Receipts!A166),ISBLANK(Receipts!B166),ISBLANK(Receipts!E166),ISBLANK(Receipts!F166)),TRUE,IF(ISBLANK(Receipts!D166),FALSE,TRUE))</f>
        <v>1</v>
      </c>
    </row>
    <row r="159" spans="11:16" x14ac:dyDescent="0.2">
      <c r="K159" t="b">
        <f>IF(AND(ISBLANK(Payments!A168),ISBLANK(Payments!B168),ISBLANK(Payments!F168)),TRUE,IF(ISBLANK(Payments!E168),FALSE,TRUE))</f>
        <v>1</v>
      </c>
      <c r="P159" t="b">
        <f>IF(AND(ISBLANK(Receipts!A167),ISBLANK(Receipts!B167),ISBLANK(Receipts!E167),ISBLANK(Receipts!F167)),TRUE,IF(ISBLANK(Receipts!D167),FALSE,TRUE))</f>
        <v>1</v>
      </c>
    </row>
    <row r="160" spans="11:16" x14ac:dyDescent="0.2">
      <c r="K160" t="b">
        <f>IF(AND(ISBLANK(Payments!A169),ISBLANK(Payments!B169),ISBLANK(Payments!F169)),TRUE,IF(ISBLANK(Payments!E169),FALSE,TRUE))</f>
        <v>1</v>
      </c>
      <c r="P160" t="b">
        <f>IF(AND(ISBLANK(Receipts!A168),ISBLANK(Receipts!B168),ISBLANK(Receipts!E168),ISBLANK(Receipts!F168)),TRUE,IF(ISBLANK(Receipts!D168),FALSE,TRUE))</f>
        <v>1</v>
      </c>
    </row>
    <row r="161" spans="11:16" x14ac:dyDescent="0.2">
      <c r="K161" t="b">
        <f>IF(AND(ISBLANK(Payments!A170),ISBLANK(Payments!B170),ISBLANK(Payments!F170)),TRUE,IF(ISBLANK(Payments!E170),FALSE,TRUE))</f>
        <v>1</v>
      </c>
      <c r="P161" t="b">
        <f>IF(AND(ISBLANK(Receipts!A169),ISBLANK(Receipts!B169),ISBLANK(Receipts!E169),ISBLANK(Receipts!F169)),TRUE,IF(ISBLANK(Receipts!D169),FALSE,TRUE))</f>
        <v>1</v>
      </c>
    </row>
    <row r="162" spans="11:16" x14ac:dyDescent="0.2">
      <c r="K162" t="b">
        <f>IF(AND(ISBLANK(Payments!A171),ISBLANK(Payments!B171),ISBLANK(Payments!F171)),TRUE,IF(ISBLANK(Payments!E171),FALSE,TRUE))</f>
        <v>1</v>
      </c>
      <c r="P162" t="b">
        <f>IF(AND(ISBLANK(Receipts!A170),ISBLANK(Receipts!B170),ISBLANK(Receipts!E170),ISBLANK(Receipts!F170)),TRUE,IF(ISBLANK(Receipts!D170),FALSE,TRUE))</f>
        <v>1</v>
      </c>
    </row>
    <row r="163" spans="11:16" x14ac:dyDescent="0.2">
      <c r="K163" t="b">
        <f>IF(AND(ISBLANK(Payments!A172),ISBLANK(Payments!B172),ISBLANK(Payments!F172)),TRUE,IF(ISBLANK(Payments!E172),FALSE,TRUE))</f>
        <v>1</v>
      </c>
      <c r="P163" t="b">
        <f>IF(AND(ISBLANK(Receipts!A171),ISBLANK(Receipts!B171),ISBLANK(Receipts!E171),ISBLANK(Receipts!F171)),TRUE,IF(ISBLANK(Receipts!D171),FALSE,TRUE))</f>
        <v>1</v>
      </c>
    </row>
    <row r="164" spans="11:16" x14ac:dyDescent="0.2">
      <c r="K164" t="b">
        <f>IF(AND(ISBLANK(Payments!A173),ISBLANK(Payments!B173),ISBLANK(Payments!F173)),TRUE,IF(ISBLANK(Payments!E173),FALSE,TRUE))</f>
        <v>1</v>
      </c>
      <c r="P164" t="b">
        <f>IF(AND(ISBLANK(Receipts!A172),ISBLANK(Receipts!B172),ISBLANK(Receipts!E172),ISBLANK(Receipts!F172)),TRUE,IF(ISBLANK(Receipts!D172),FALSE,TRUE))</f>
        <v>1</v>
      </c>
    </row>
    <row r="165" spans="11:16" x14ac:dyDescent="0.2">
      <c r="K165" t="b">
        <f>IF(AND(ISBLANK(Payments!A174),ISBLANK(Payments!B174),ISBLANK(Payments!F174)),TRUE,IF(ISBLANK(Payments!E174),FALSE,TRUE))</f>
        <v>1</v>
      </c>
      <c r="P165" t="b">
        <f>IF(AND(ISBLANK(Receipts!A173),ISBLANK(Receipts!B173),ISBLANK(Receipts!E173),ISBLANK(Receipts!F173)),TRUE,IF(ISBLANK(Receipts!D173),FALSE,TRUE))</f>
        <v>1</v>
      </c>
    </row>
    <row r="166" spans="11:16" x14ac:dyDescent="0.2">
      <c r="K166" t="b">
        <f>IF(AND(ISBLANK(Payments!A175),ISBLANK(Payments!B175),ISBLANK(Payments!F175)),TRUE,IF(ISBLANK(Payments!E175),FALSE,TRUE))</f>
        <v>1</v>
      </c>
      <c r="P166" t="b">
        <f>IF(AND(ISBLANK(Receipts!A174),ISBLANK(Receipts!B174),ISBLANK(Receipts!E174),ISBLANK(Receipts!F174)),TRUE,IF(ISBLANK(Receipts!D174),FALSE,TRUE))</f>
        <v>1</v>
      </c>
    </row>
    <row r="167" spans="11:16" x14ac:dyDescent="0.2">
      <c r="K167" t="b">
        <f>IF(AND(ISBLANK(Payments!A176),ISBLANK(Payments!B176),ISBLANK(Payments!F176)),TRUE,IF(ISBLANK(Payments!E176),FALSE,TRUE))</f>
        <v>1</v>
      </c>
      <c r="P167" t="b">
        <f>IF(AND(ISBLANK(Receipts!A175),ISBLANK(Receipts!B175),ISBLANK(Receipts!E175),ISBLANK(Receipts!F175)),TRUE,IF(ISBLANK(Receipts!D175),FALSE,TRUE))</f>
        <v>1</v>
      </c>
    </row>
    <row r="168" spans="11:16" x14ac:dyDescent="0.2">
      <c r="K168" t="b">
        <f>IF(AND(ISBLANK(Payments!A177),ISBLANK(Payments!B177),ISBLANK(Payments!F177)),TRUE,IF(ISBLANK(Payments!E177),FALSE,TRUE))</f>
        <v>1</v>
      </c>
      <c r="P168" t="b">
        <f>IF(AND(ISBLANK(Receipts!A176),ISBLANK(Receipts!B176),ISBLANK(Receipts!E176),ISBLANK(Receipts!F176)),TRUE,IF(ISBLANK(Receipts!D176),FALSE,TRUE))</f>
        <v>1</v>
      </c>
    </row>
    <row r="169" spans="11:16" x14ac:dyDescent="0.2">
      <c r="K169" t="b">
        <f>IF(AND(ISBLANK(Payments!A178),ISBLANK(Payments!B178),ISBLANK(Payments!F178)),TRUE,IF(ISBLANK(Payments!E178),FALSE,TRUE))</f>
        <v>1</v>
      </c>
      <c r="P169" t="b">
        <f>IF(AND(ISBLANK(Receipts!A177),ISBLANK(Receipts!B177),ISBLANK(Receipts!E177),ISBLANK(Receipts!F177)),TRUE,IF(ISBLANK(Receipts!D177),FALSE,TRUE))</f>
        <v>1</v>
      </c>
    </row>
    <row r="170" spans="11:16" x14ac:dyDescent="0.2">
      <c r="K170" t="b">
        <f>IF(AND(ISBLANK(Payments!A179),ISBLANK(Payments!B179),ISBLANK(Payments!F179)),TRUE,IF(ISBLANK(Payments!E179),FALSE,TRUE))</f>
        <v>1</v>
      </c>
      <c r="P170" t="b">
        <f>IF(AND(ISBLANK(Receipts!A178),ISBLANK(Receipts!B178),ISBLANK(Receipts!E178),ISBLANK(Receipts!F178)),TRUE,IF(ISBLANK(Receipts!D178),FALSE,TRUE))</f>
        <v>1</v>
      </c>
    </row>
    <row r="171" spans="11:16" x14ac:dyDescent="0.2">
      <c r="K171" t="b">
        <f>IF(AND(ISBLANK(Payments!A180),ISBLANK(Payments!B180),ISBLANK(Payments!F180)),TRUE,IF(ISBLANK(Payments!E180),FALSE,TRUE))</f>
        <v>1</v>
      </c>
      <c r="P171" t="b">
        <f>IF(AND(ISBLANK(Receipts!A179),ISBLANK(Receipts!B179),ISBLANK(Receipts!E179),ISBLANK(Receipts!F179)),TRUE,IF(ISBLANK(Receipts!D179),FALSE,TRUE))</f>
        <v>1</v>
      </c>
    </row>
    <row r="172" spans="11:16" x14ac:dyDescent="0.2">
      <c r="K172" t="b">
        <f>IF(AND(ISBLANK(Payments!A181),ISBLANK(Payments!B181),ISBLANK(Payments!F181)),TRUE,IF(ISBLANK(Payments!E181),FALSE,TRUE))</f>
        <v>1</v>
      </c>
      <c r="P172" t="b">
        <f>IF(AND(ISBLANK(Receipts!A180),ISBLANK(Receipts!B180),ISBLANK(Receipts!E180),ISBLANK(Receipts!F180)),TRUE,IF(ISBLANK(Receipts!D180),FALSE,TRUE))</f>
        <v>1</v>
      </c>
    </row>
    <row r="173" spans="11:16" x14ac:dyDescent="0.2">
      <c r="K173" t="b">
        <f>IF(AND(ISBLANK(Payments!A182),ISBLANK(Payments!B182),ISBLANK(Payments!F182)),TRUE,IF(ISBLANK(Payments!E182),FALSE,TRUE))</f>
        <v>1</v>
      </c>
      <c r="P173" t="b">
        <f>IF(AND(ISBLANK(Receipts!A181),ISBLANK(Receipts!B181),ISBLANK(Receipts!E181),ISBLANK(Receipts!F181)),TRUE,IF(ISBLANK(Receipts!D181),FALSE,TRUE))</f>
        <v>1</v>
      </c>
    </row>
    <row r="174" spans="11:16" x14ac:dyDescent="0.2">
      <c r="K174" t="b">
        <f>IF(AND(ISBLANK(Payments!A183),ISBLANK(Payments!B183),ISBLANK(Payments!F183)),TRUE,IF(ISBLANK(Payments!E183),FALSE,TRUE))</f>
        <v>1</v>
      </c>
      <c r="P174" t="b">
        <f>IF(AND(ISBLANK(Receipts!A182),ISBLANK(Receipts!B182),ISBLANK(Receipts!E182),ISBLANK(Receipts!F182)),TRUE,IF(ISBLANK(Receipts!D182),FALSE,TRUE))</f>
        <v>1</v>
      </c>
    </row>
    <row r="175" spans="11:16" x14ac:dyDescent="0.2">
      <c r="K175" t="b">
        <f>IF(AND(ISBLANK(Payments!A184),ISBLANK(Payments!B184),ISBLANK(Payments!F184)),TRUE,IF(ISBLANK(Payments!E184),FALSE,TRUE))</f>
        <v>1</v>
      </c>
      <c r="P175" t="b">
        <f>IF(AND(ISBLANK(Receipts!A183),ISBLANK(Receipts!B183),ISBLANK(Receipts!E183),ISBLANK(Receipts!F183)),TRUE,IF(ISBLANK(Receipts!D183),FALSE,TRUE))</f>
        <v>1</v>
      </c>
    </row>
    <row r="176" spans="11:16" x14ac:dyDescent="0.2">
      <c r="K176" t="b">
        <f>IF(AND(ISBLANK(Payments!A185),ISBLANK(Payments!B185),ISBLANK(Payments!F185)),TRUE,IF(ISBLANK(Payments!E185),FALSE,TRUE))</f>
        <v>1</v>
      </c>
      <c r="P176" t="b">
        <f>IF(AND(ISBLANK(Receipts!A184),ISBLANK(Receipts!B184),ISBLANK(Receipts!E184),ISBLANK(Receipts!F184)),TRUE,IF(ISBLANK(Receipts!D184),FALSE,TRUE))</f>
        <v>1</v>
      </c>
    </row>
    <row r="177" spans="11:16" x14ac:dyDescent="0.2">
      <c r="K177" t="b">
        <f>IF(AND(ISBLANK(Payments!A186),ISBLANK(Payments!B186),ISBLANK(Payments!F186)),TRUE,IF(ISBLANK(Payments!E186),FALSE,TRUE))</f>
        <v>1</v>
      </c>
      <c r="P177" t="b">
        <f>IF(AND(ISBLANK(Receipts!A185),ISBLANK(Receipts!B185),ISBLANK(Receipts!E185),ISBLANK(Receipts!F185)),TRUE,IF(ISBLANK(Receipts!D185),FALSE,TRUE))</f>
        <v>1</v>
      </c>
    </row>
    <row r="178" spans="11:16" x14ac:dyDescent="0.2">
      <c r="K178" t="b">
        <f>IF(AND(ISBLANK(Payments!A187),ISBLANK(Payments!B187),ISBLANK(Payments!F187)),TRUE,IF(ISBLANK(Payments!E187),FALSE,TRUE))</f>
        <v>1</v>
      </c>
      <c r="P178" t="b">
        <f>IF(AND(ISBLANK(Receipts!A186),ISBLANK(Receipts!B186),ISBLANK(Receipts!E186),ISBLANK(Receipts!F186)),TRUE,IF(ISBLANK(Receipts!D186),FALSE,TRUE))</f>
        <v>1</v>
      </c>
    </row>
    <row r="179" spans="11:16" x14ac:dyDescent="0.2">
      <c r="K179" t="b">
        <f>IF(AND(ISBLANK(Payments!A188),ISBLANK(Payments!B188),ISBLANK(Payments!F188)),TRUE,IF(ISBLANK(Payments!E188),FALSE,TRUE))</f>
        <v>1</v>
      </c>
      <c r="P179" t="b">
        <f>IF(AND(ISBLANK(Receipts!A187),ISBLANK(Receipts!B187),ISBLANK(Receipts!E187),ISBLANK(Receipts!F187)),TRUE,IF(ISBLANK(Receipts!D187),FALSE,TRUE))</f>
        <v>1</v>
      </c>
    </row>
    <row r="180" spans="11:16" x14ac:dyDescent="0.2">
      <c r="K180" t="b">
        <f>IF(AND(ISBLANK(Payments!A189),ISBLANK(Payments!B189),ISBLANK(Payments!F189)),TRUE,IF(ISBLANK(Payments!E189),FALSE,TRUE))</f>
        <v>1</v>
      </c>
      <c r="P180" t="b">
        <f>IF(AND(ISBLANK(Receipts!A188),ISBLANK(Receipts!B188),ISBLANK(Receipts!E188),ISBLANK(Receipts!F188)),TRUE,IF(ISBLANK(Receipts!D188),FALSE,TRUE))</f>
        <v>1</v>
      </c>
    </row>
    <row r="181" spans="11:16" x14ac:dyDescent="0.2">
      <c r="K181" t="b">
        <f>IF(AND(ISBLANK(Payments!A190),ISBLANK(Payments!B190),ISBLANK(Payments!F190)),TRUE,IF(ISBLANK(Payments!E190),FALSE,TRUE))</f>
        <v>1</v>
      </c>
      <c r="P181" t="b">
        <f>IF(AND(ISBLANK(Receipts!A189),ISBLANK(Receipts!B189),ISBLANK(Receipts!E189),ISBLANK(Receipts!F189)),TRUE,IF(ISBLANK(Receipts!D189),FALSE,TRUE))</f>
        <v>1</v>
      </c>
    </row>
    <row r="182" spans="11:16" x14ac:dyDescent="0.2">
      <c r="K182" t="b">
        <f>IF(AND(ISBLANK(Payments!A191),ISBLANK(Payments!B191),ISBLANK(Payments!F191)),TRUE,IF(ISBLANK(Payments!E191),FALSE,TRUE))</f>
        <v>1</v>
      </c>
      <c r="P182" t="b">
        <f>IF(AND(ISBLANK(Receipts!A190),ISBLANK(Receipts!B190),ISBLANK(Receipts!E190),ISBLANK(Receipts!F190)),TRUE,IF(ISBLANK(Receipts!D190),FALSE,TRUE))</f>
        <v>1</v>
      </c>
    </row>
    <row r="183" spans="11:16" x14ac:dyDescent="0.2">
      <c r="K183" t="b">
        <f>IF(AND(ISBLANK(Payments!A192),ISBLANK(Payments!B192),ISBLANK(Payments!F192)),TRUE,IF(ISBLANK(Payments!E192),FALSE,TRUE))</f>
        <v>1</v>
      </c>
      <c r="P183" t="b">
        <f>IF(AND(ISBLANK(Receipts!A191),ISBLANK(Receipts!B191),ISBLANK(Receipts!E191),ISBLANK(Receipts!F191)),TRUE,IF(ISBLANK(Receipts!D191),FALSE,TRUE))</f>
        <v>1</v>
      </c>
    </row>
    <row r="184" spans="11:16" x14ac:dyDescent="0.2">
      <c r="K184" t="b">
        <f>IF(AND(ISBLANK(Payments!A193),ISBLANK(Payments!B193),ISBLANK(Payments!F193)),TRUE,IF(ISBLANK(Payments!E193),FALSE,TRUE))</f>
        <v>1</v>
      </c>
      <c r="P184" t="b">
        <f>IF(AND(ISBLANK(Receipts!A192),ISBLANK(Receipts!B192),ISBLANK(Receipts!E192),ISBLANK(Receipts!F192)),TRUE,IF(ISBLANK(Receipts!D192),FALSE,TRUE))</f>
        <v>1</v>
      </c>
    </row>
    <row r="185" spans="11:16" x14ac:dyDescent="0.2">
      <c r="K185" t="b">
        <f>IF(AND(ISBLANK(Payments!A194),ISBLANK(Payments!B194),ISBLANK(Payments!F194)),TRUE,IF(ISBLANK(Payments!E194),FALSE,TRUE))</f>
        <v>1</v>
      </c>
      <c r="P185" t="b">
        <f>IF(AND(ISBLANK(Receipts!A193),ISBLANK(Receipts!B193),ISBLANK(Receipts!E193),ISBLANK(Receipts!F193)),TRUE,IF(ISBLANK(Receipts!D193),FALSE,TRUE))</f>
        <v>1</v>
      </c>
    </row>
    <row r="186" spans="11:16" x14ac:dyDescent="0.2">
      <c r="K186" t="b">
        <f>IF(AND(ISBLANK(Payments!A195),ISBLANK(Payments!B195),ISBLANK(Payments!F195)),TRUE,IF(ISBLANK(Payments!E195),FALSE,TRUE))</f>
        <v>1</v>
      </c>
      <c r="P186" t="b">
        <f>IF(AND(ISBLANK(Receipts!A194),ISBLANK(Receipts!B194),ISBLANK(Receipts!E194),ISBLANK(Receipts!F194)),TRUE,IF(ISBLANK(Receipts!D194),FALSE,TRUE))</f>
        <v>1</v>
      </c>
    </row>
    <row r="187" spans="11:16" x14ac:dyDescent="0.2">
      <c r="K187" t="b">
        <f>IF(AND(ISBLANK(Payments!A196),ISBLANK(Payments!B196),ISBLANK(Payments!F196)),TRUE,IF(ISBLANK(Payments!E196),FALSE,TRUE))</f>
        <v>1</v>
      </c>
      <c r="P187" t="b">
        <f>IF(AND(ISBLANK(Receipts!A195),ISBLANK(Receipts!B195),ISBLANK(Receipts!E195),ISBLANK(Receipts!F195)),TRUE,IF(ISBLANK(Receipts!D195),FALSE,TRUE))</f>
        <v>1</v>
      </c>
    </row>
    <row r="188" spans="11:16" x14ac:dyDescent="0.2">
      <c r="K188" t="b">
        <f>IF(AND(ISBLANK(Payments!A197),ISBLANK(Payments!B197),ISBLANK(Payments!F197)),TRUE,IF(ISBLANK(Payments!E197),FALSE,TRUE))</f>
        <v>1</v>
      </c>
      <c r="P188" t="b">
        <f>IF(AND(ISBLANK(Receipts!A196),ISBLANK(Receipts!B196),ISBLANK(Receipts!E196),ISBLANK(Receipts!F196)),TRUE,IF(ISBLANK(Receipts!D196),FALSE,TRUE))</f>
        <v>1</v>
      </c>
    </row>
    <row r="189" spans="11:16" x14ac:dyDescent="0.2">
      <c r="K189" t="b">
        <f>IF(AND(ISBLANK(Payments!A198),ISBLANK(Payments!B198),ISBLANK(Payments!F198)),TRUE,IF(ISBLANK(Payments!E198),FALSE,TRUE))</f>
        <v>1</v>
      </c>
      <c r="P189" t="b">
        <f>IF(AND(ISBLANK(Receipts!A197),ISBLANK(Receipts!B197),ISBLANK(Receipts!E197),ISBLANK(Receipts!F197)),TRUE,IF(ISBLANK(Receipts!D197),FALSE,TRUE))</f>
        <v>1</v>
      </c>
    </row>
    <row r="190" spans="11:16" x14ac:dyDescent="0.2">
      <c r="K190" t="b">
        <f>IF(AND(ISBLANK(Payments!A199),ISBLANK(Payments!B199),ISBLANK(Payments!F199)),TRUE,IF(ISBLANK(Payments!E199),FALSE,TRUE))</f>
        <v>1</v>
      </c>
      <c r="P190" t="b">
        <f>IF(AND(ISBLANK(Receipts!A198),ISBLANK(Receipts!B198),ISBLANK(Receipts!E198),ISBLANK(Receipts!F198)),TRUE,IF(ISBLANK(Receipts!D198),FALSE,TRUE))</f>
        <v>1</v>
      </c>
    </row>
    <row r="191" spans="11:16" x14ac:dyDescent="0.2">
      <c r="K191" t="b">
        <f>IF(AND(ISBLANK(Payments!A200),ISBLANK(Payments!B200),ISBLANK(Payments!F200)),TRUE,IF(ISBLANK(Payments!E200),FALSE,TRUE))</f>
        <v>1</v>
      </c>
      <c r="P191" t="b">
        <f>IF(AND(ISBLANK(Receipts!A199),ISBLANK(Receipts!B199),ISBLANK(Receipts!E199),ISBLANK(Receipts!F199)),TRUE,IF(ISBLANK(Receipts!D199),FALSE,TRUE))</f>
        <v>1</v>
      </c>
    </row>
    <row r="192" spans="11:16" x14ac:dyDescent="0.2">
      <c r="K192" t="b">
        <f>IF(AND(ISBLANK(Payments!A201),ISBLANK(Payments!B201),ISBLANK(Payments!F201)),TRUE,IF(ISBLANK(Payments!E201),FALSE,TRUE))</f>
        <v>1</v>
      </c>
      <c r="P192" t="b">
        <f>IF(AND(ISBLANK(Receipts!A200),ISBLANK(Receipts!B200),ISBLANK(Receipts!E200),ISBLANK(Receipts!F200)),TRUE,IF(ISBLANK(Receipts!D200),FALSE,TRUE))</f>
        <v>1</v>
      </c>
    </row>
    <row r="193" spans="11:16" x14ac:dyDescent="0.2">
      <c r="K193" t="b">
        <f>IF(AND(ISBLANK(Payments!A202),ISBLANK(Payments!B202),ISBLANK(Payments!F202)),TRUE,IF(ISBLANK(Payments!E202),FALSE,TRUE))</f>
        <v>1</v>
      </c>
      <c r="P193" t="b">
        <f>IF(AND(ISBLANK(Receipts!A201),ISBLANK(Receipts!B201),ISBLANK(Receipts!E201),ISBLANK(Receipts!F201)),TRUE,IF(ISBLANK(Receipts!D201),FALSE,TRUE))</f>
        <v>1</v>
      </c>
    </row>
    <row r="194" spans="11:16" x14ac:dyDescent="0.2">
      <c r="K194" t="b">
        <f>IF(AND(ISBLANK(Payments!A203),ISBLANK(Payments!B203),ISBLANK(Payments!F203)),TRUE,IF(ISBLANK(Payments!E203),FALSE,TRUE))</f>
        <v>1</v>
      </c>
      <c r="P194" t="b">
        <f>IF(AND(ISBLANK(Receipts!A202),ISBLANK(Receipts!B202),ISBLANK(Receipts!E202),ISBLANK(Receipts!F202)),TRUE,IF(ISBLANK(Receipts!D202),FALSE,TRUE))</f>
        <v>1</v>
      </c>
    </row>
    <row r="195" spans="11:16" x14ac:dyDescent="0.2">
      <c r="K195" t="b">
        <f>IF(AND(ISBLANK(Payments!A204),ISBLANK(Payments!B204),ISBLANK(Payments!F204)),TRUE,IF(ISBLANK(Payments!E204),FALSE,TRUE))</f>
        <v>1</v>
      </c>
      <c r="P195" t="b">
        <f>IF(AND(ISBLANK(Receipts!A203),ISBLANK(Receipts!B203),ISBLANK(Receipts!E203),ISBLANK(Receipts!F203)),TRUE,IF(ISBLANK(Receipts!D203),FALSE,TRUE))</f>
        <v>1</v>
      </c>
    </row>
    <row r="196" spans="11:16" x14ac:dyDescent="0.2">
      <c r="K196" t="b">
        <f>IF(AND(ISBLANK(Payments!A205),ISBLANK(Payments!B205),ISBLANK(Payments!F205)),TRUE,IF(ISBLANK(Payments!E205),FALSE,TRUE))</f>
        <v>1</v>
      </c>
      <c r="P196" t="b">
        <f>IF(AND(ISBLANK(Receipts!A204),ISBLANK(Receipts!B204),ISBLANK(Receipts!E204),ISBLANK(Receipts!F204)),TRUE,IF(ISBLANK(Receipts!D204),FALSE,TRUE))</f>
        <v>1</v>
      </c>
    </row>
    <row r="197" spans="11:16" x14ac:dyDescent="0.2">
      <c r="K197" t="b">
        <f>IF(AND(ISBLANK(Payments!A206),ISBLANK(Payments!B206),ISBLANK(Payments!F206)),TRUE,IF(ISBLANK(Payments!E206),FALSE,TRUE))</f>
        <v>1</v>
      </c>
      <c r="P197" t="b">
        <f>IF(AND(ISBLANK(Receipts!A205),ISBLANK(Receipts!B205),ISBLANK(Receipts!E205),ISBLANK(Receipts!F205)),TRUE,IF(ISBLANK(Receipts!D205),FALSE,TRUE))</f>
        <v>1</v>
      </c>
    </row>
    <row r="198" spans="11:16" x14ac:dyDescent="0.2">
      <c r="K198" t="b">
        <f>IF(AND(ISBLANK(Payments!A207),ISBLANK(Payments!B207),ISBLANK(Payments!F207)),TRUE,IF(ISBLANK(Payments!E207),FALSE,TRUE))</f>
        <v>1</v>
      </c>
      <c r="P198" t="b">
        <f>IF(AND(ISBLANK(Receipts!A206),ISBLANK(Receipts!B206),ISBLANK(Receipts!E206),ISBLANK(Receipts!F206)),TRUE,IF(ISBLANK(Receipts!D206),FALSE,TRUE))</f>
        <v>1</v>
      </c>
    </row>
    <row r="199" spans="11:16" x14ac:dyDescent="0.2">
      <c r="K199" t="b">
        <f>IF(AND(ISBLANK(Payments!A208),ISBLANK(Payments!B208),ISBLANK(Payments!F208)),TRUE,IF(ISBLANK(Payments!E208),FALSE,TRUE))</f>
        <v>1</v>
      </c>
      <c r="P199" t="b">
        <f>IF(AND(ISBLANK(Receipts!A207),ISBLANK(Receipts!B207),ISBLANK(Receipts!E207),ISBLANK(Receipts!F207)),TRUE,IF(ISBLANK(Receipts!D207),FALSE,TRUE))</f>
        <v>1</v>
      </c>
    </row>
    <row r="200" spans="11:16" x14ac:dyDescent="0.2">
      <c r="K200" t="b">
        <f>IF(AND(ISBLANK(Payments!A209),ISBLANK(Payments!B209),ISBLANK(Payments!F209)),TRUE,IF(ISBLANK(Payments!E209),FALSE,TRUE))</f>
        <v>1</v>
      </c>
      <c r="P200" t="b">
        <f>IF(AND(ISBLANK(Receipts!A208),ISBLANK(Receipts!B208),ISBLANK(Receipts!E208),ISBLANK(Receipts!F208)),TRUE,IF(ISBLANK(Receipts!D208),FALSE,TRUE))</f>
        <v>1</v>
      </c>
    </row>
    <row r="201" spans="11:16" x14ac:dyDescent="0.2">
      <c r="K201" t="b">
        <f>IF(AND(ISBLANK(Payments!A210),ISBLANK(Payments!B210),ISBLANK(Payments!F210)),TRUE,IF(ISBLANK(Payments!E210),FALSE,TRUE))</f>
        <v>1</v>
      </c>
      <c r="P201" t="b">
        <f>IF(AND(ISBLANK(Receipts!A209),ISBLANK(Receipts!B209),ISBLANK(Receipts!E209),ISBLANK(Receipts!F209)),TRUE,IF(ISBLANK(Receipts!D209),FALSE,TRUE))</f>
        <v>1</v>
      </c>
    </row>
    <row r="202" spans="11:16" x14ac:dyDescent="0.2">
      <c r="K202" t="b">
        <f>IF(AND(ISBLANK(Payments!A211),ISBLANK(Payments!B211),ISBLANK(Payments!F211)),TRUE,IF(ISBLANK(Payments!E211),FALSE,TRUE))</f>
        <v>1</v>
      </c>
      <c r="P202" t="b">
        <f>IF(AND(ISBLANK(Receipts!A210),ISBLANK(Receipts!B210),ISBLANK(Receipts!E210),ISBLANK(Receipts!F210)),TRUE,IF(ISBLANK(Receipts!D210),FALSE,TRUE))</f>
        <v>1</v>
      </c>
    </row>
    <row r="203" spans="11:16" x14ac:dyDescent="0.2">
      <c r="K203" t="b">
        <f>IF(AND(ISBLANK(Payments!A212),ISBLANK(Payments!B212),ISBLANK(Payments!F212)),TRUE,IF(ISBLANK(Payments!E212),FALSE,TRUE))</f>
        <v>1</v>
      </c>
      <c r="P203" t="b">
        <f>IF(AND(ISBLANK(Receipts!A211),ISBLANK(Receipts!B211),ISBLANK(Receipts!E211),ISBLANK(Receipts!F211)),TRUE,IF(ISBLANK(Receipts!D211),FALSE,TRUE))</f>
        <v>1</v>
      </c>
    </row>
    <row r="204" spans="11:16" x14ac:dyDescent="0.2">
      <c r="K204" t="b">
        <f>IF(AND(ISBLANK(Payments!A213),ISBLANK(Payments!B213),ISBLANK(Payments!F213)),TRUE,IF(ISBLANK(Payments!E213),FALSE,TRUE))</f>
        <v>1</v>
      </c>
      <c r="P204" t="b">
        <f>IF(AND(ISBLANK(Receipts!A212),ISBLANK(Receipts!B212),ISBLANK(Receipts!E212),ISBLANK(Receipts!F212)),TRUE,IF(ISBLANK(Receipts!D212),FALSE,TRUE))</f>
        <v>1</v>
      </c>
    </row>
    <row r="205" spans="11:16" x14ac:dyDescent="0.2">
      <c r="K205" t="b">
        <f>IF(AND(ISBLANK(Payments!A214),ISBLANK(Payments!B214),ISBLANK(Payments!F214)),TRUE,IF(ISBLANK(Payments!E214),FALSE,TRUE))</f>
        <v>1</v>
      </c>
      <c r="P205" t="b">
        <f>IF(AND(ISBLANK(Receipts!A213),ISBLANK(Receipts!B213),ISBLANK(Receipts!E213),ISBLANK(Receipts!F213)),TRUE,IF(ISBLANK(Receipts!D213),FALSE,TRUE))</f>
        <v>1</v>
      </c>
    </row>
    <row r="206" spans="11:16" x14ac:dyDescent="0.2">
      <c r="K206" t="b">
        <f>IF(AND(ISBLANK(Payments!A215),ISBLANK(Payments!B215),ISBLANK(Payments!F215)),TRUE,IF(ISBLANK(Payments!E215),FALSE,TRUE))</f>
        <v>1</v>
      </c>
      <c r="P206" t="b">
        <f>IF(AND(ISBLANK(Receipts!A214),ISBLANK(Receipts!B214),ISBLANK(Receipts!E214),ISBLANK(Receipts!F214)),TRUE,IF(ISBLANK(Receipts!D214),FALSE,TRUE))</f>
        <v>1</v>
      </c>
    </row>
    <row r="207" spans="11:16" x14ac:dyDescent="0.2">
      <c r="K207" t="b">
        <f>IF(AND(ISBLANK(Payments!A216),ISBLANK(Payments!B216),ISBLANK(Payments!F216)),TRUE,IF(ISBLANK(Payments!E216),FALSE,TRUE))</f>
        <v>1</v>
      </c>
      <c r="P207" t="b">
        <f>IF(AND(ISBLANK(Receipts!A215),ISBLANK(Receipts!B215),ISBLANK(Receipts!E215),ISBLANK(Receipts!F215)),TRUE,IF(ISBLANK(Receipts!D215),FALSE,TRUE))</f>
        <v>1</v>
      </c>
    </row>
    <row r="208" spans="11:16" x14ac:dyDescent="0.2">
      <c r="K208" t="b">
        <f>IF(AND(ISBLANK(Payments!A217),ISBLANK(Payments!B217),ISBLANK(Payments!F217)),TRUE,IF(ISBLANK(Payments!E217),FALSE,TRUE))</f>
        <v>1</v>
      </c>
      <c r="P208" t="b">
        <f>IF(AND(ISBLANK(Receipts!A216),ISBLANK(Receipts!B216),ISBLANK(Receipts!E216),ISBLANK(Receipts!F216)),TRUE,IF(ISBLANK(Receipts!D216),FALSE,TRUE))</f>
        <v>1</v>
      </c>
    </row>
    <row r="209" spans="11:16" x14ac:dyDescent="0.2">
      <c r="K209" t="b">
        <f>IF(AND(ISBLANK(Payments!A218),ISBLANK(Payments!B218),ISBLANK(Payments!F218)),TRUE,IF(ISBLANK(Payments!E218),FALSE,TRUE))</f>
        <v>1</v>
      </c>
      <c r="P209" t="b">
        <f>IF(AND(ISBLANK(Receipts!A217),ISBLANK(Receipts!B217),ISBLANK(Receipts!E217),ISBLANK(Receipts!F217)),TRUE,IF(ISBLANK(Receipts!D217),FALSE,TRUE))</f>
        <v>1</v>
      </c>
    </row>
    <row r="210" spans="11:16" x14ac:dyDescent="0.2">
      <c r="K210" t="b">
        <f>IF(AND(ISBLANK(Payments!A219),ISBLANK(Payments!B219),ISBLANK(Payments!F219)),TRUE,IF(ISBLANK(Payments!E219),FALSE,TRUE))</f>
        <v>1</v>
      </c>
      <c r="P210" t="b">
        <f>IF(AND(ISBLANK(Receipts!A218),ISBLANK(Receipts!B218),ISBLANK(Receipts!E218),ISBLANK(Receipts!F218)),TRUE,IF(ISBLANK(Receipts!D218),FALSE,TRUE))</f>
        <v>1</v>
      </c>
    </row>
    <row r="211" spans="11:16" x14ac:dyDescent="0.2">
      <c r="K211" t="b">
        <f>IF(AND(ISBLANK(Payments!A220),ISBLANK(Payments!B220),ISBLANK(Payments!F220)),TRUE,IF(ISBLANK(Payments!E220),FALSE,TRUE))</f>
        <v>1</v>
      </c>
      <c r="P211" t="b">
        <f>IF(AND(ISBLANK(Receipts!A219),ISBLANK(Receipts!B219),ISBLANK(Receipts!E219),ISBLANK(Receipts!F219)),TRUE,IF(ISBLANK(Receipts!D219),FALSE,TRUE))</f>
        <v>1</v>
      </c>
    </row>
    <row r="212" spans="11:16" x14ac:dyDescent="0.2">
      <c r="K212" t="b">
        <f>IF(AND(ISBLANK(Payments!A221),ISBLANK(Payments!B221),ISBLANK(Payments!F221)),TRUE,IF(ISBLANK(Payments!E221),FALSE,TRUE))</f>
        <v>1</v>
      </c>
      <c r="P212" t="b">
        <f>IF(AND(ISBLANK(Receipts!A220),ISBLANK(Receipts!B220),ISBLANK(Receipts!E220),ISBLANK(Receipts!F220)),TRUE,IF(ISBLANK(Receipts!D220),FALSE,TRUE))</f>
        <v>1</v>
      </c>
    </row>
    <row r="213" spans="11:16" x14ac:dyDescent="0.2">
      <c r="K213" t="b">
        <f>IF(AND(ISBLANK(Payments!A222),ISBLANK(Payments!B222),ISBLANK(Payments!F222)),TRUE,IF(ISBLANK(Payments!E222),FALSE,TRUE))</f>
        <v>1</v>
      </c>
      <c r="P213" t="b">
        <f>IF(AND(ISBLANK(Receipts!A221),ISBLANK(Receipts!B221),ISBLANK(Receipts!E221),ISBLANK(Receipts!F221)),TRUE,IF(ISBLANK(Receipts!D221),FALSE,TRUE))</f>
        <v>1</v>
      </c>
    </row>
    <row r="214" spans="11:16" x14ac:dyDescent="0.2">
      <c r="K214" t="b">
        <f>IF(AND(ISBLANK(Payments!A223),ISBLANK(Payments!B223),ISBLANK(Payments!F223)),TRUE,IF(ISBLANK(Payments!E223),FALSE,TRUE))</f>
        <v>1</v>
      </c>
      <c r="P214" t="b">
        <f>IF(AND(ISBLANK(Receipts!A222),ISBLANK(Receipts!B222),ISBLANK(Receipts!E222),ISBLANK(Receipts!F222)),TRUE,IF(ISBLANK(Receipts!D222),FALSE,TRUE))</f>
        <v>1</v>
      </c>
    </row>
    <row r="215" spans="11:16" x14ac:dyDescent="0.2">
      <c r="K215" t="b">
        <f>IF(AND(ISBLANK(Payments!A224),ISBLANK(Payments!B224),ISBLANK(Payments!F224)),TRUE,IF(ISBLANK(Payments!E224),FALSE,TRUE))</f>
        <v>1</v>
      </c>
      <c r="P215" t="b">
        <f>IF(AND(ISBLANK(Receipts!A223),ISBLANK(Receipts!B223),ISBLANK(Receipts!E223),ISBLANK(Receipts!F223)),TRUE,IF(ISBLANK(Receipts!D223),FALSE,TRUE))</f>
        <v>1</v>
      </c>
    </row>
    <row r="216" spans="11:16" x14ac:dyDescent="0.2">
      <c r="K216" t="b">
        <f>IF(AND(ISBLANK(Payments!A225),ISBLANK(Payments!B225),ISBLANK(Payments!F225)),TRUE,IF(ISBLANK(Payments!E225),FALSE,TRUE))</f>
        <v>1</v>
      </c>
      <c r="P216" t="b">
        <f>IF(AND(ISBLANK(Receipts!A224),ISBLANK(Receipts!B224),ISBLANK(Receipts!E224),ISBLANK(Receipts!F224)),TRUE,IF(ISBLANK(Receipts!D224),FALSE,TRUE))</f>
        <v>1</v>
      </c>
    </row>
    <row r="217" spans="11:16" x14ac:dyDescent="0.2">
      <c r="K217" t="b">
        <f>IF(AND(ISBLANK(Payments!A226),ISBLANK(Payments!B226),ISBLANK(Payments!F226)),TRUE,IF(ISBLANK(Payments!E226),FALSE,TRUE))</f>
        <v>1</v>
      </c>
      <c r="P217" t="b">
        <f>IF(AND(ISBLANK(Receipts!A225),ISBLANK(Receipts!B225),ISBLANK(Receipts!E225),ISBLANK(Receipts!F225)),TRUE,IF(ISBLANK(Receipts!D225),FALSE,TRUE))</f>
        <v>1</v>
      </c>
    </row>
    <row r="218" spans="11:16" x14ac:dyDescent="0.2">
      <c r="K218" t="b">
        <f>IF(AND(ISBLANK(Payments!A227),ISBLANK(Payments!B227),ISBLANK(Payments!F227)),TRUE,IF(ISBLANK(Payments!E227),FALSE,TRUE))</f>
        <v>1</v>
      </c>
      <c r="P218" t="b">
        <f>IF(AND(ISBLANK(Receipts!A226),ISBLANK(Receipts!B226),ISBLANK(Receipts!E226),ISBLANK(Receipts!F226)),TRUE,IF(ISBLANK(Receipts!D226),FALSE,TRUE))</f>
        <v>1</v>
      </c>
    </row>
    <row r="219" spans="11:16" x14ac:dyDescent="0.2">
      <c r="K219" t="b">
        <f>IF(AND(ISBLANK(Payments!A228),ISBLANK(Payments!B228),ISBLANK(Payments!F228)),TRUE,IF(ISBLANK(Payments!E228),FALSE,TRUE))</f>
        <v>1</v>
      </c>
      <c r="P219" t="b">
        <f>IF(AND(ISBLANK(Receipts!A227),ISBLANK(Receipts!B227),ISBLANK(Receipts!E227),ISBLANK(Receipts!F227)),TRUE,IF(ISBLANK(Receipts!D227),FALSE,TRUE))</f>
        <v>1</v>
      </c>
    </row>
    <row r="220" spans="11:16" x14ac:dyDescent="0.2">
      <c r="K220" t="b">
        <f>IF(AND(ISBLANK(Payments!A229),ISBLANK(Payments!B229),ISBLANK(Payments!F229)),TRUE,IF(ISBLANK(Payments!E229),FALSE,TRUE))</f>
        <v>1</v>
      </c>
      <c r="P220" t="b">
        <f>IF(AND(ISBLANK(Receipts!A228),ISBLANK(Receipts!B228),ISBLANK(Receipts!E228),ISBLANK(Receipts!F228)),TRUE,IF(ISBLANK(Receipts!D228),FALSE,TRUE))</f>
        <v>1</v>
      </c>
    </row>
    <row r="221" spans="11:16" x14ac:dyDescent="0.2">
      <c r="K221" t="b">
        <f>IF(AND(ISBLANK(Payments!A230),ISBLANK(Payments!B230),ISBLANK(Payments!F230)),TRUE,IF(ISBLANK(Payments!E230),FALSE,TRUE))</f>
        <v>1</v>
      </c>
      <c r="P221" t="b">
        <f>IF(AND(ISBLANK(Receipts!A229),ISBLANK(Receipts!B229),ISBLANK(Receipts!E229),ISBLANK(Receipts!F229)),TRUE,IF(ISBLANK(Receipts!D229),FALSE,TRUE))</f>
        <v>1</v>
      </c>
    </row>
    <row r="222" spans="11:16" x14ac:dyDescent="0.2">
      <c r="K222" t="b">
        <f>IF(AND(ISBLANK(Payments!A231),ISBLANK(Payments!B231),ISBLANK(Payments!F231)),TRUE,IF(ISBLANK(Payments!E231),FALSE,TRUE))</f>
        <v>1</v>
      </c>
      <c r="P222" t="b">
        <f>IF(AND(ISBLANK(Receipts!A230),ISBLANK(Receipts!B230),ISBLANK(Receipts!E230),ISBLANK(Receipts!F230)),TRUE,IF(ISBLANK(Receipts!D230),FALSE,TRUE))</f>
        <v>1</v>
      </c>
    </row>
    <row r="223" spans="11:16" x14ac:dyDescent="0.2">
      <c r="K223" t="b">
        <f>IF(AND(ISBLANK(Payments!A232),ISBLANK(Payments!B232),ISBLANK(Payments!F232)),TRUE,IF(ISBLANK(Payments!E232),FALSE,TRUE))</f>
        <v>1</v>
      </c>
      <c r="P223" t="b">
        <f>IF(AND(ISBLANK(Receipts!A231),ISBLANK(Receipts!B231),ISBLANK(Receipts!E231),ISBLANK(Receipts!F231)),TRUE,IF(ISBLANK(Receipts!D231),FALSE,TRUE))</f>
        <v>1</v>
      </c>
    </row>
    <row r="224" spans="11:16" x14ac:dyDescent="0.2">
      <c r="K224" t="b">
        <f>IF(AND(ISBLANK(Payments!A233),ISBLANK(Payments!B233),ISBLANK(Payments!F233)),TRUE,IF(ISBLANK(Payments!E233),FALSE,TRUE))</f>
        <v>1</v>
      </c>
      <c r="P224" t="b">
        <f>IF(AND(ISBLANK(Receipts!A232),ISBLANK(Receipts!B232),ISBLANK(Receipts!E232),ISBLANK(Receipts!F232)),TRUE,IF(ISBLANK(Receipts!D232),FALSE,TRUE))</f>
        <v>1</v>
      </c>
    </row>
    <row r="225" spans="11:16" x14ac:dyDescent="0.2">
      <c r="K225" t="b">
        <f>IF(AND(ISBLANK(Payments!A234),ISBLANK(Payments!B234),ISBLANK(Payments!F234)),TRUE,IF(ISBLANK(Payments!E234),FALSE,TRUE))</f>
        <v>1</v>
      </c>
      <c r="P225" t="b">
        <f>IF(AND(ISBLANK(Receipts!A233),ISBLANK(Receipts!B233),ISBLANK(Receipts!E233),ISBLANK(Receipts!F233)),TRUE,IF(ISBLANK(Receipts!D233),FALSE,TRUE))</f>
        <v>1</v>
      </c>
    </row>
    <row r="226" spans="11:16" x14ac:dyDescent="0.2">
      <c r="K226" t="b">
        <f>IF(AND(ISBLANK(Payments!A235),ISBLANK(Payments!B235),ISBLANK(Payments!F235)),TRUE,IF(ISBLANK(Payments!E235),FALSE,TRUE))</f>
        <v>1</v>
      </c>
      <c r="P226" t="b">
        <f>IF(AND(ISBLANK(Receipts!A234),ISBLANK(Receipts!B234),ISBLANK(Receipts!E234),ISBLANK(Receipts!F234)),TRUE,IF(ISBLANK(Receipts!D234),FALSE,TRUE))</f>
        <v>1</v>
      </c>
    </row>
    <row r="227" spans="11:16" x14ac:dyDescent="0.2">
      <c r="K227" t="b">
        <f>IF(AND(ISBLANK(Payments!A236),ISBLANK(Payments!B236),ISBLANK(Payments!F236)),TRUE,IF(ISBLANK(Payments!E236),FALSE,TRUE))</f>
        <v>1</v>
      </c>
      <c r="P227" t="b">
        <f>IF(AND(ISBLANK(Receipts!A235),ISBLANK(Receipts!B235),ISBLANK(Receipts!E235),ISBLANK(Receipts!F235)),TRUE,IF(ISBLANK(Receipts!D235),FALSE,TRUE))</f>
        <v>1</v>
      </c>
    </row>
    <row r="228" spans="11:16" x14ac:dyDescent="0.2">
      <c r="K228" t="b">
        <f>IF(AND(ISBLANK(Payments!A237),ISBLANK(Payments!B237),ISBLANK(Payments!F237)),TRUE,IF(ISBLANK(Payments!E237),FALSE,TRUE))</f>
        <v>1</v>
      </c>
      <c r="P228" t="b">
        <f>IF(AND(ISBLANK(Receipts!A236),ISBLANK(Receipts!B236),ISBLANK(Receipts!E236),ISBLANK(Receipts!F236)),TRUE,IF(ISBLANK(Receipts!D236),FALSE,TRUE))</f>
        <v>1</v>
      </c>
    </row>
    <row r="229" spans="11:16" x14ac:dyDescent="0.2">
      <c r="K229" t="b">
        <f>IF(AND(ISBLANK(Payments!A238),ISBLANK(Payments!B238),ISBLANK(Payments!F238)),TRUE,IF(ISBLANK(Payments!E238),FALSE,TRUE))</f>
        <v>1</v>
      </c>
      <c r="P229" t="b">
        <f>IF(AND(ISBLANK(Receipts!A237),ISBLANK(Receipts!B237),ISBLANK(Receipts!E237),ISBLANK(Receipts!F237)),TRUE,IF(ISBLANK(Receipts!D237),FALSE,TRUE))</f>
        <v>1</v>
      </c>
    </row>
    <row r="230" spans="11:16" x14ac:dyDescent="0.2">
      <c r="K230" t="b">
        <f>IF(AND(ISBLANK(Payments!A239),ISBLANK(Payments!B239),ISBLANK(Payments!F239)),TRUE,IF(ISBLANK(Payments!E239),FALSE,TRUE))</f>
        <v>1</v>
      </c>
      <c r="P230" t="b">
        <f>IF(AND(ISBLANK(Receipts!A238),ISBLANK(Receipts!B238),ISBLANK(Receipts!E238),ISBLANK(Receipts!F238)),TRUE,IF(ISBLANK(Receipts!D238),FALSE,TRUE))</f>
        <v>1</v>
      </c>
    </row>
    <row r="231" spans="11:16" x14ac:dyDescent="0.2">
      <c r="K231" t="b">
        <f>IF(AND(ISBLANK(Payments!A240),ISBLANK(Payments!B240),ISBLANK(Payments!F240)),TRUE,IF(ISBLANK(Payments!E240),FALSE,TRUE))</f>
        <v>1</v>
      </c>
      <c r="P231" t="b">
        <f>IF(AND(ISBLANK(Receipts!A239),ISBLANK(Receipts!B239),ISBLANK(Receipts!E239),ISBLANK(Receipts!F239)),TRUE,IF(ISBLANK(Receipts!D239),FALSE,TRUE))</f>
        <v>1</v>
      </c>
    </row>
    <row r="232" spans="11:16" x14ac:dyDescent="0.2">
      <c r="K232" t="b">
        <f>IF(AND(ISBLANK(Payments!A241),ISBLANK(Payments!B241),ISBLANK(Payments!F241)),TRUE,IF(ISBLANK(Payments!E241),FALSE,TRUE))</f>
        <v>1</v>
      </c>
      <c r="P232" t="b">
        <f>IF(AND(ISBLANK(Receipts!A240),ISBLANK(Receipts!B240),ISBLANK(Receipts!E240),ISBLANK(Receipts!F240)),TRUE,IF(ISBLANK(Receipts!D240),FALSE,TRUE))</f>
        <v>1</v>
      </c>
    </row>
    <row r="233" spans="11:16" x14ac:dyDescent="0.2">
      <c r="K233" t="b">
        <f>IF(AND(ISBLANK(Payments!A242),ISBLANK(Payments!B242),ISBLANK(Payments!F242)),TRUE,IF(ISBLANK(Payments!E242),FALSE,TRUE))</f>
        <v>1</v>
      </c>
      <c r="P233" t="b">
        <f>IF(AND(ISBLANK(Receipts!A241),ISBLANK(Receipts!B241),ISBLANK(Receipts!E241),ISBLANK(Receipts!F241)),TRUE,IF(ISBLANK(Receipts!D241),FALSE,TRUE))</f>
        <v>1</v>
      </c>
    </row>
    <row r="234" spans="11:16" x14ac:dyDescent="0.2">
      <c r="K234" t="b">
        <f>IF(AND(ISBLANK(Payments!A243),ISBLANK(Payments!B243),ISBLANK(Payments!F243)),TRUE,IF(ISBLANK(Payments!E243),FALSE,TRUE))</f>
        <v>1</v>
      </c>
      <c r="P234" t="b">
        <f>IF(AND(ISBLANK(Receipts!A242),ISBLANK(Receipts!B242),ISBLANK(Receipts!E242),ISBLANK(Receipts!F242)),TRUE,IF(ISBLANK(Receipts!D242),FALSE,TRUE))</f>
        <v>1</v>
      </c>
    </row>
    <row r="235" spans="11:16" x14ac:dyDescent="0.2">
      <c r="K235" t="b">
        <f>IF(AND(ISBLANK(Payments!A244),ISBLANK(Payments!B244),ISBLANK(Payments!F244)),TRUE,IF(ISBLANK(Payments!E244),FALSE,TRUE))</f>
        <v>1</v>
      </c>
      <c r="P235" t="b">
        <f>IF(AND(ISBLANK(Receipts!A243),ISBLANK(Receipts!B243),ISBLANK(Receipts!E243),ISBLANK(Receipts!F243)),TRUE,IF(ISBLANK(Receipts!D243),FALSE,TRUE))</f>
        <v>1</v>
      </c>
    </row>
    <row r="236" spans="11:16" x14ac:dyDescent="0.2">
      <c r="K236" t="b">
        <f>IF(AND(ISBLANK(Payments!A245),ISBLANK(Payments!B245),ISBLANK(Payments!F245)),TRUE,IF(ISBLANK(Payments!E245),FALSE,TRUE))</f>
        <v>1</v>
      </c>
      <c r="P236" t="b">
        <f>IF(AND(ISBLANK(Receipts!A244),ISBLANK(Receipts!B244),ISBLANK(Receipts!E244),ISBLANK(Receipts!F244)),TRUE,IF(ISBLANK(Receipts!D244),FALSE,TRUE))</f>
        <v>1</v>
      </c>
    </row>
    <row r="237" spans="11:16" x14ac:dyDescent="0.2">
      <c r="K237" t="b">
        <f>IF(AND(ISBLANK(Payments!A246),ISBLANK(Payments!B246),ISBLANK(Payments!F246)),TRUE,IF(ISBLANK(Payments!E246),FALSE,TRUE))</f>
        <v>1</v>
      </c>
      <c r="P237" t="b">
        <f>IF(AND(ISBLANK(Receipts!A245),ISBLANK(Receipts!B245),ISBLANK(Receipts!E245),ISBLANK(Receipts!F245)),TRUE,IF(ISBLANK(Receipts!D245),FALSE,TRUE))</f>
        <v>1</v>
      </c>
    </row>
    <row r="238" spans="11:16" x14ac:dyDescent="0.2">
      <c r="K238" t="b">
        <f>IF(AND(ISBLANK(Payments!A247),ISBLANK(Payments!B247),ISBLANK(Payments!F247)),TRUE,IF(ISBLANK(Payments!E247),FALSE,TRUE))</f>
        <v>1</v>
      </c>
      <c r="P238" t="b">
        <f>IF(AND(ISBLANK(Receipts!A246),ISBLANK(Receipts!B246),ISBLANK(Receipts!E246),ISBLANK(Receipts!F246)),TRUE,IF(ISBLANK(Receipts!D246),FALSE,TRUE))</f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workbookViewId="0">
      <selection activeCell="Q7" sqref="Q7:Q27"/>
    </sheetView>
  </sheetViews>
  <sheetFormatPr defaultRowHeight="15" x14ac:dyDescent="0.2"/>
  <sheetData>
    <row r="1" spans="1:19" x14ac:dyDescent="0.2">
      <c r="A1" t="str">
        <f>[1]Income!C1</f>
        <v>Piddington Parish Council</v>
      </c>
      <c r="B1">
        <f>[1]Income!D1</f>
        <v>0</v>
      </c>
      <c r="C1">
        <f>[1]Income!E1</f>
        <v>0</v>
      </c>
      <c r="D1">
        <f>[1]Income!F1</f>
        <v>0</v>
      </c>
      <c r="E1">
        <f>[1]Income!G1</f>
        <v>0</v>
      </c>
      <c r="F1">
        <f>[1]Income!H1</f>
        <v>0</v>
      </c>
      <c r="G1">
        <f>[1]Income!I1</f>
        <v>0</v>
      </c>
      <c r="I1">
        <f>[1]Balance!A1</f>
        <v>0</v>
      </c>
      <c r="J1">
        <f>[1]Balance!B1</f>
        <v>0</v>
      </c>
      <c r="K1" t="str">
        <f>[1]Balance!C1</f>
        <v>Piddington Parish Council</v>
      </c>
      <c r="L1">
        <f>[1]Balance!D1</f>
        <v>0</v>
      </c>
      <c r="M1">
        <f>[1]Balance!E1</f>
        <v>0</v>
      </c>
      <c r="N1">
        <f>[1]Balance!F1</f>
        <v>0</v>
      </c>
      <c r="O1">
        <f>[1]Balance!G1</f>
        <v>0</v>
      </c>
      <c r="Q1" s="29" t="str">
        <f>[1]Audit!D1</f>
        <v>31st March 2016</v>
      </c>
      <c r="S1" s="29"/>
    </row>
    <row r="2" spans="1:19" x14ac:dyDescent="0.2">
      <c r="A2">
        <f>[1]Income!C2</f>
        <v>0</v>
      </c>
      <c r="B2">
        <f>[1]Income!D2</f>
        <v>0</v>
      </c>
      <c r="C2">
        <f>[1]Income!E2</f>
        <v>0</v>
      </c>
      <c r="D2">
        <f>[1]Income!F2</f>
        <v>0</v>
      </c>
      <c r="E2">
        <f>[1]Income!G2</f>
        <v>0</v>
      </c>
      <c r="F2">
        <f>[1]Income!H2</f>
        <v>0</v>
      </c>
      <c r="G2">
        <f>[1]Income!I2</f>
        <v>0</v>
      </c>
      <c r="I2">
        <f>[1]Balance!A2</f>
        <v>0</v>
      </c>
      <c r="J2">
        <f>[1]Balance!B2</f>
        <v>0</v>
      </c>
      <c r="K2">
        <f>[1]Balance!C2</f>
        <v>0</v>
      </c>
      <c r="L2">
        <f>[1]Balance!D2</f>
        <v>0</v>
      </c>
      <c r="M2">
        <f>[1]Balance!E2</f>
        <v>0</v>
      </c>
      <c r="N2">
        <f>[1]Balance!F2</f>
        <v>0</v>
      </c>
      <c r="O2">
        <f>[1]Balance!G2</f>
        <v>0</v>
      </c>
      <c r="Q2" s="29">
        <f>[1]Audit!D2</f>
        <v>0</v>
      </c>
      <c r="S2" s="29"/>
    </row>
    <row r="3" spans="1:19" x14ac:dyDescent="0.2">
      <c r="A3">
        <f>[1]Income!C3</f>
        <v>0</v>
      </c>
      <c r="B3">
        <f>[1]Income!D3</f>
        <v>0</v>
      </c>
      <c r="C3" t="str">
        <f>[1]Income!E3</f>
        <v>1st April 2015 to 31st March 2016</v>
      </c>
      <c r="D3">
        <f>[1]Income!F3</f>
        <v>0</v>
      </c>
      <c r="E3">
        <f>[1]Income!G3</f>
        <v>0</v>
      </c>
      <c r="F3">
        <f>[1]Income!H3</f>
        <v>0</v>
      </c>
      <c r="G3">
        <f>[1]Income!I3</f>
        <v>0</v>
      </c>
      <c r="I3">
        <f>[1]Balance!A3</f>
        <v>0</v>
      </c>
      <c r="J3">
        <f>[1]Balance!B3</f>
        <v>0</v>
      </c>
      <c r="K3" t="str">
        <f>[1]Balance!C3</f>
        <v xml:space="preserve">Balance sheet </v>
      </c>
      <c r="L3">
        <f>[1]Balance!D3</f>
        <v>0</v>
      </c>
      <c r="M3" t="str">
        <f>[1]Balance!E3</f>
        <v>31st March 2016</v>
      </c>
      <c r="N3">
        <f>[1]Balance!F3</f>
        <v>0</v>
      </c>
      <c r="O3">
        <f>[1]Balance!G3</f>
        <v>0</v>
      </c>
      <c r="Q3" s="29">
        <f>[1]Audit!D3</f>
        <v>0</v>
      </c>
      <c r="S3" s="29"/>
    </row>
    <row r="4" spans="1:19" x14ac:dyDescent="0.2">
      <c r="A4">
        <f>[1]Income!C4</f>
        <v>0</v>
      </c>
      <c r="B4">
        <f>[1]Income!D4</f>
        <v>0</v>
      </c>
      <c r="C4">
        <f>[1]Income!E4</f>
        <v>0</v>
      </c>
      <c r="D4">
        <f>[1]Income!F4</f>
        <v>0</v>
      </c>
      <c r="E4">
        <f>[1]Income!G4</f>
        <v>0</v>
      </c>
      <c r="F4">
        <f>[1]Income!H4</f>
        <v>0</v>
      </c>
      <c r="G4">
        <f>[1]Income!I4</f>
        <v>0</v>
      </c>
      <c r="I4">
        <f>[1]Balance!A4</f>
        <v>0</v>
      </c>
      <c r="J4">
        <f>[1]Balance!B4</f>
        <v>0</v>
      </c>
      <c r="K4">
        <f>[1]Balance!C4</f>
        <v>0</v>
      </c>
      <c r="L4">
        <f>[1]Balance!D4</f>
        <v>0</v>
      </c>
      <c r="M4">
        <f>[1]Balance!E4</f>
        <v>0</v>
      </c>
      <c r="N4">
        <f>[1]Balance!F4</f>
        <v>0</v>
      </c>
      <c r="O4">
        <f>[1]Balance!G4</f>
        <v>0</v>
      </c>
      <c r="Q4" s="29">
        <f>[1]Audit!D4</f>
        <v>0</v>
      </c>
      <c r="S4" s="29"/>
    </row>
    <row r="5" spans="1:19" x14ac:dyDescent="0.2">
      <c r="A5">
        <f>[1]Income!C5</f>
        <v>0</v>
      </c>
      <c r="B5">
        <f>[1]Income!D5</f>
        <v>0</v>
      </c>
      <c r="C5">
        <f>[1]Income!E5</f>
        <v>0</v>
      </c>
      <c r="D5">
        <f>[1]Income!F5</f>
        <v>0</v>
      </c>
      <c r="E5">
        <f>[1]Income!G5</f>
        <v>0</v>
      </c>
      <c r="F5">
        <f>[1]Income!H5</f>
        <v>0</v>
      </c>
      <c r="G5">
        <f>[1]Income!I5</f>
        <v>0</v>
      </c>
      <c r="I5" t="str">
        <f>[1]Balance!A5</f>
        <v>Prior year</v>
      </c>
      <c r="J5">
        <f>[1]Balance!B5</f>
        <v>0</v>
      </c>
      <c r="K5">
        <f>[1]Balance!C5</f>
        <v>0</v>
      </c>
      <c r="L5">
        <f>[1]Balance!D5</f>
        <v>0</v>
      </c>
      <c r="M5">
        <f>[1]Balance!E5</f>
        <v>0</v>
      </c>
      <c r="N5">
        <f>[1]Balance!F5</f>
        <v>0</v>
      </c>
      <c r="O5">
        <f>[1]Balance!G5</f>
        <v>0</v>
      </c>
      <c r="Q5" s="29" t="str">
        <f>[1]Audit!D5</f>
        <v>Current year</v>
      </c>
      <c r="S5" s="29"/>
    </row>
    <row r="6" spans="1:19" x14ac:dyDescent="0.2">
      <c r="A6" t="str">
        <f>[1]Income!C6</f>
        <v>INCOME</v>
      </c>
      <c r="B6">
        <f>[1]Income!D6</f>
        <v>0</v>
      </c>
      <c r="C6">
        <f>[1]Income!E6</f>
        <v>0</v>
      </c>
      <c r="D6">
        <f>[1]Income!F6</f>
        <v>0</v>
      </c>
      <c r="E6">
        <f>[1]Income!G6</f>
        <v>0</v>
      </c>
      <c r="F6">
        <f>[1]Income!H6</f>
        <v>0</v>
      </c>
      <c r="G6">
        <f>[1]Income!I6</f>
        <v>0</v>
      </c>
      <c r="I6">
        <f>[1]Balance!A6</f>
        <v>0</v>
      </c>
      <c r="J6">
        <f>[1]Balance!B6</f>
        <v>0</v>
      </c>
      <c r="K6" t="str">
        <f>[1]Balance!C6</f>
        <v>CURRENT ASSETS</v>
      </c>
      <c r="L6">
        <f>[1]Balance!D6</f>
        <v>0</v>
      </c>
      <c r="M6">
        <f>[1]Balance!E6</f>
        <v>0</v>
      </c>
      <c r="N6">
        <f>[1]Balance!F6</f>
        <v>0</v>
      </c>
      <c r="O6">
        <f>[1]Balance!G6</f>
        <v>0</v>
      </c>
      <c r="Q6" s="29">
        <f>[1]Audit!D6</f>
        <v>0</v>
      </c>
      <c r="S6" s="29"/>
    </row>
    <row r="7" spans="1:19" x14ac:dyDescent="0.2">
      <c r="A7">
        <f>[1]Income!C7</f>
        <v>0</v>
      </c>
      <c r="B7">
        <f>[1]Income!D7</f>
        <v>0</v>
      </c>
      <c r="C7">
        <f>[1]Income!E7</f>
        <v>0</v>
      </c>
      <c r="D7">
        <f>[1]Income!F7</f>
        <v>0</v>
      </c>
      <c r="E7">
        <f>[1]Income!G7</f>
        <v>0</v>
      </c>
      <c r="F7">
        <f>[1]Income!H7</f>
        <v>0</v>
      </c>
      <c r="G7">
        <f>[1]Income!I7</f>
        <v>0</v>
      </c>
      <c r="I7">
        <f>[1]Balance!A7</f>
        <v>0</v>
      </c>
      <c r="J7">
        <f>[1]Balance!B7</f>
        <v>0</v>
      </c>
      <c r="K7">
        <f>[1]Balance!C7</f>
        <v>0</v>
      </c>
      <c r="L7">
        <f>[1]Balance!D7</f>
        <v>0</v>
      </c>
      <c r="M7">
        <f>[1]Balance!E7</f>
        <v>0</v>
      </c>
      <c r="N7">
        <f>[1]Balance!F7</f>
        <v>0</v>
      </c>
      <c r="O7">
        <f>[1]Balance!G7</f>
        <v>0</v>
      </c>
      <c r="Q7" s="29">
        <f>[1]Audit!D7</f>
        <v>13553.19</v>
      </c>
      <c r="S7" s="29"/>
    </row>
    <row r="8" spans="1:19" x14ac:dyDescent="0.2">
      <c r="A8" t="str">
        <f>[1]Income!C8</f>
        <v>Precept</v>
      </c>
      <c r="B8">
        <f>[1]Income!D8</f>
        <v>0</v>
      </c>
      <c r="C8">
        <f>[1]Income!E8</f>
        <v>0</v>
      </c>
      <c r="D8">
        <f>[1]Income!F8</f>
        <v>0</v>
      </c>
      <c r="E8">
        <f>[1]Income!G8</f>
        <v>0</v>
      </c>
      <c r="F8">
        <f>[1]Income!H8</f>
        <v>7739</v>
      </c>
      <c r="G8">
        <f>[1]Income!I8</f>
        <v>0</v>
      </c>
      <c r="I8">
        <f>[1]Balance!A8</f>
        <v>983.77</v>
      </c>
      <c r="J8">
        <f>[1]Balance!B8</f>
        <v>0</v>
      </c>
      <c r="K8" t="str">
        <f>[1]Balance!C8</f>
        <v>Sundry Debtors</v>
      </c>
      <c r="L8">
        <f>[1]Balance!D8</f>
        <v>0</v>
      </c>
      <c r="M8">
        <f>[1]Balance!E8</f>
        <v>0</v>
      </c>
      <c r="N8">
        <f>[1]Balance!F8</f>
        <v>0</v>
      </c>
      <c r="O8">
        <f>[1]Balance!G8</f>
        <v>1310.99</v>
      </c>
      <c r="Q8" s="29">
        <f>[1]Audit!D8</f>
        <v>0</v>
      </c>
      <c r="S8" s="29"/>
    </row>
    <row r="9" spans="1:19" x14ac:dyDescent="0.2">
      <c r="A9" t="str">
        <f>[1]Income!C9</f>
        <v>Interest</v>
      </c>
      <c r="B9">
        <f>[1]Income!D9</f>
        <v>0</v>
      </c>
      <c r="C9">
        <f>[1]Income!E9</f>
        <v>0</v>
      </c>
      <c r="D9">
        <f>[1]Income!F9</f>
        <v>0</v>
      </c>
      <c r="E9">
        <f>[1]Income!G9</f>
        <v>0</v>
      </c>
      <c r="F9">
        <f>[1]Income!H9</f>
        <v>5.160000000000001</v>
      </c>
      <c r="G9">
        <f>[1]Income!I9</f>
        <v>0</v>
      </c>
      <c r="I9">
        <f>[1]Balance!A9</f>
        <v>9003.11</v>
      </c>
      <c r="J9">
        <f>[1]Balance!B9</f>
        <v>0</v>
      </c>
      <c r="K9" t="str">
        <f>[1]Balance!C9</f>
        <v>Savings Account</v>
      </c>
      <c r="L9">
        <f>[1]Balance!D9</f>
        <v>0</v>
      </c>
      <c r="M9">
        <f>[1]Balance!E9</f>
        <v>0</v>
      </c>
      <c r="N9">
        <f>[1]Balance!F9</f>
        <v>0</v>
      </c>
      <c r="O9">
        <f>[1]Balance!G9</f>
        <v>9008.27</v>
      </c>
      <c r="Q9" s="29">
        <f>[1]Audit!D9</f>
        <v>7739</v>
      </c>
      <c r="S9" s="29"/>
    </row>
    <row r="10" spans="1:19" x14ac:dyDescent="0.2">
      <c r="A10" t="str">
        <f>[1]Income!C10</f>
        <v>Rental income</v>
      </c>
      <c r="B10">
        <f>[1]Income!D10</f>
        <v>0</v>
      </c>
      <c r="C10">
        <f>[1]Income!E10</f>
        <v>0</v>
      </c>
      <c r="D10">
        <f>[1]Income!F10</f>
        <v>0</v>
      </c>
      <c r="E10">
        <f>[1]Income!G10</f>
        <v>0</v>
      </c>
      <c r="F10">
        <f>[1]Income!H10</f>
        <v>2640</v>
      </c>
      <c r="G10">
        <f>[1]Income!I10</f>
        <v>0</v>
      </c>
      <c r="I10">
        <f>[1]Balance!A10</f>
        <v>3566.31</v>
      </c>
      <c r="J10">
        <f>[1]Balance!B10</f>
        <v>0</v>
      </c>
      <c r="K10" t="str">
        <f>[1]Balance!C10</f>
        <v>Current Account</v>
      </c>
      <c r="L10">
        <f>[1]Balance!D10</f>
        <v>0</v>
      </c>
      <c r="M10">
        <f>[1]Balance!E10</f>
        <v>0</v>
      </c>
      <c r="N10">
        <f>[1]Balance!F10</f>
        <v>0</v>
      </c>
      <c r="O10">
        <f>[1]Balance!G10</f>
        <v>17425.96</v>
      </c>
      <c r="Q10" s="29">
        <f>[1]Audit!D10</f>
        <v>0</v>
      </c>
      <c r="S10" s="29"/>
    </row>
    <row r="11" spans="1:19" x14ac:dyDescent="0.2">
      <c r="A11" t="str">
        <f>[1]Income!C11</f>
        <v>Grants</v>
      </c>
      <c r="B11">
        <f>[1]Income!D11</f>
        <v>0</v>
      </c>
      <c r="C11">
        <f>[1]Income!E11</f>
        <v>0</v>
      </c>
      <c r="D11">
        <f>[1]Income!F11</f>
        <v>0</v>
      </c>
      <c r="E11">
        <f>[1]Income!G11</f>
        <v>0</v>
      </c>
      <c r="F11">
        <f>[1]Income!H11</f>
        <v>8253.02</v>
      </c>
      <c r="G11">
        <f>[1]Income!I11</f>
        <v>0</v>
      </c>
      <c r="I11" t="str">
        <f>[1]Balance!A11</f>
        <v>__________</v>
      </c>
      <c r="J11">
        <f>[1]Balance!B11</f>
        <v>0</v>
      </c>
      <c r="K11">
        <f>[1]Balance!C11</f>
        <v>0</v>
      </c>
      <c r="L11">
        <f>[1]Balance!D11</f>
        <v>0</v>
      </c>
      <c r="M11">
        <f>[1]Balance!E11</f>
        <v>0</v>
      </c>
      <c r="N11">
        <f>[1]Balance!F11</f>
        <v>0</v>
      </c>
      <c r="O11" t="str">
        <f>[1]Balance!G11</f>
        <v>__________</v>
      </c>
      <c r="Q11" s="29">
        <f>[1]Audit!D11</f>
        <v>12842.439999999999</v>
      </c>
      <c r="S11" s="29"/>
    </row>
    <row r="12" spans="1:19" x14ac:dyDescent="0.2">
      <c r="A12" t="str">
        <f>[1]Income!C12</f>
        <v>Donations</v>
      </c>
      <c r="B12">
        <f>[1]Income!D12</f>
        <v>0</v>
      </c>
      <c r="C12">
        <f>[1]Income!E12</f>
        <v>0</v>
      </c>
      <c r="D12">
        <f>[1]Income!F12</f>
        <v>0</v>
      </c>
      <c r="E12">
        <f>[1]Income!G12</f>
        <v>0</v>
      </c>
      <c r="F12">
        <f>[1]Income!H12</f>
        <v>1075</v>
      </c>
      <c r="G12">
        <f>[1]Income!I12</f>
        <v>0</v>
      </c>
      <c r="I12">
        <f>[1]Balance!A12</f>
        <v>13553.19</v>
      </c>
      <c r="J12">
        <f>[1]Balance!B12</f>
        <v>0</v>
      </c>
      <c r="K12">
        <f>[1]Balance!C12</f>
        <v>0</v>
      </c>
      <c r="L12">
        <f>[1]Balance!D12</f>
        <v>0</v>
      </c>
      <c r="M12">
        <f>[1]Balance!E12</f>
        <v>0</v>
      </c>
      <c r="N12">
        <f>[1]Balance!F12</f>
        <v>0</v>
      </c>
      <c r="O12">
        <f>[1]Balance!G12</f>
        <v>27745.22</v>
      </c>
      <c r="Q12" s="29">
        <f>[1]Audit!D12</f>
        <v>0</v>
      </c>
      <c r="S12" s="29"/>
    </row>
    <row r="13" spans="1:19" x14ac:dyDescent="0.2">
      <c r="A13" t="str">
        <f>[1]Income!C13</f>
        <v>CLP</v>
      </c>
      <c r="B13">
        <f>[1]Income!D13</f>
        <v>0</v>
      </c>
      <c r="C13">
        <f>[1]Income!E13</f>
        <v>0</v>
      </c>
      <c r="D13">
        <f>[1]Income!F13</f>
        <v>0</v>
      </c>
      <c r="E13">
        <f>[1]Income!G13</f>
        <v>0</v>
      </c>
      <c r="F13">
        <f>[1]Income!H13</f>
        <v>738.5</v>
      </c>
      <c r="G13">
        <f>[1]Income!I13</f>
        <v>0</v>
      </c>
      <c r="I13">
        <f>[1]Balance!A13</f>
        <v>0</v>
      </c>
      <c r="J13">
        <f>[1]Balance!B13</f>
        <v>0</v>
      </c>
      <c r="K13">
        <f>[1]Balance!C13</f>
        <v>0</v>
      </c>
      <c r="L13">
        <f>[1]Balance!D13</f>
        <v>0</v>
      </c>
      <c r="M13">
        <f>[1]Balance!E13</f>
        <v>0</v>
      </c>
      <c r="N13">
        <f>[1]Balance!F13</f>
        <v>0</v>
      </c>
      <c r="O13">
        <f>[1]Balance!G13</f>
        <v>0</v>
      </c>
      <c r="Q13" s="29">
        <f>[1]Audit!D13</f>
        <v>2277.41</v>
      </c>
      <c r="S13" s="29"/>
    </row>
    <row r="14" spans="1:19" x14ac:dyDescent="0.2">
      <c r="A14" t="str">
        <f>[1]Income!C14</f>
        <v>Miscellaneous</v>
      </c>
      <c r="B14">
        <f>[1]Income!D14</f>
        <v>0</v>
      </c>
      <c r="C14">
        <f>[1]Income!E14</f>
        <v>0</v>
      </c>
      <c r="D14">
        <f>[1]Income!F14</f>
        <v>0</v>
      </c>
      <c r="E14">
        <f>[1]Income!G14</f>
        <v>0</v>
      </c>
      <c r="F14">
        <f>[1]Income!H14</f>
        <v>130.76</v>
      </c>
      <c r="G14">
        <f>[1]Income!I14</f>
        <v>0</v>
      </c>
      <c r="I14">
        <f>[1]Balance!A14</f>
        <v>0</v>
      </c>
      <c r="J14">
        <f>[1]Balance!B14</f>
        <v>0</v>
      </c>
      <c r="K14" t="str">
        <f>[1]Balance!C14</f>
        <v>Less</v>
      </c>
      <c r="L14" t="str">
        <f>[1]Balance!D14</f>
        <v>CURRENT LIABILITIES</v>
      </c>
      <c r="M14">
        <f>[1]Balance!E14</f>
        <v>0</v>
      </c>
      <c r="N14">
        <f>[1]Balance!F14</f>
        <v>0</v>
      </c>
      <c r="O14">
        <f>[1]Balance!G14</f>
        <v>0</v>
      </c>
      <c r="Q14" s="29">
        <f>[1]Audit!D14</f>
        <v>0</v>
      </c>
      <c r="S14" s="29"/>
    </row>
    <row r="15" spans="1:19" x14ac:dyDescent="0.2">
      <c r="A15">
        <f>[1]Income!C15</f>
        <v>0</v>
      </c>
      <c r="B15">
        <f>[1]Income!D15</f>
        <v>0</v>
      </c>
      <c r="C15">
        <f>[1]Income!E15</f>
        <v>0</v>
      </c>
      <c r="D15">
        <f>[1]Income!F15</f>
        <v>0</v>
      </c>
      <c r="E15">
        <f>[1]Income!G15</f>
        <v>0</v>
      </c>
      <c r="F15" t="str">
        <f>[1]Income!H15</f>
        <v>__________</v>
      </c>
      <c r="G15">
        <f>[1]Income!I15</f>
        <v>0</v>
      </c>
      <c r="I15">
        <f>[1]Balance!A15</f>
        <v>0</v>
      </c>
      <c r="J15">
        <f>[1]Balance!B15</f>
        <v>0</v>
      </c>
      <c r="K15">
        <f>[1]Balance!C15</f>
        <v>0</v>
      </c>
      <c r="L15">
        <f>[1]Balance!D15</f>
        <v>0</v>
      </c>
      <c r="M15">
        <f>[1]Balance!E15</f>
        <v>0</v>
      </c>
      <c r="N15">
        <f>[1]Balance!F15</f>
        <v>0</v>
      </c>
      <c r="O15">
        <f>[1]Balance!G15</f>
        <v>0</v>
      </c>
      <c r="Q15" s="29">
        <f>[1]Audit!D15</f>
        <v>0</v>
      </c>
      <c r="S15" s="29"/>
    </row>
    <row r="16" spans="1:19" x14ac:dyDescent="0.2">
      <c r="A16" t="str">
        <f>[1]Income!C16</f>
        <v>Total Income</v>
      </c>
      <c r="B16">
        <f>[1]Income!D16</f>
        <v>0</v>
      </c>
      <c r="C16">
        <f>[1]Income!E16</f>
        <v>0</v>
      </c>
      <c r="D16">
        <f>[1]Income!F16</f>
        <v>0</v>
      </c>
      <c r="E16">
        <f>[1]Income!G16</f>
        <v>0</v>
      </c>
      <c r="F16">
        <f>[1]Income!H16</f>
        <v>20581.439999999999</v>
      </c>
      <c r="G16">
        <f>[1]Income!I16</f>
        <v>0</v>
      </c>
      <c r="I16">
        <f>[1]Balance!A16</f>
        <v>0</v>
      </c>
      <c r="J16">
        <f>[1]Balance!B16</f>
        <v>0</v>
      </c>
      <c r="K16" t="str">
        <f>[1]Balance!C16</f>
        <v>Sundry Creditors</v>
      </c>
      <c r="L16">
        <f>[1]Balance!D16</f>
        <v>0</v>
      </c>
      <c r="M16">
        <f>[1]Balance!E16</f>
        <v>0</v>
      </c>
      <c r="N16">
        <f>[1]Balance!F16</f>
        <v>0</v>
      </c>
      <c r="O16">
        <f>[1]Balance!G16</f>
        <v>0</v>
      </c>
      <c r="Q16" s="29">
        <f>[1]Audit!D16</f>
        <v>0</v>
      </c>
      <c r="S16" s="29"/>
    </row>
    <row r="17" spans="1:19" x14ac:dyDescent="0.2">
      <c r="A17">
        <f>[1]Income!C17</f>
        <v>0</v>
      </c>
      <c r="B17">
        <f>[1]Income!D17</f>
        <v>0</v>
      </c>
      <c r="C17">
        <f>[1]Income!E17</f>
        <v>0</v>
      </c>
      <c r="D17">
        <f>[1]Income!F17</f>
        <v>0</v>
      </c>
      <c r="E17">
        <f>[1]Income!G17</f>
        <v>0</v>
      </c>
      <c r="F17">
        <f>[1]Income!H17</f>
        <v>0</v>
      </c>
      <c r="G17">
        <f>[1]Income!I17</f>
        <v>0</v>
      </c>
      <c r="I17" t="str">
        <f>[1]Balance!A17</f>
        <v>__________</v>
      </c>
      <c r="J17">
        <f>[1]Balance!B17</f>
        <v>0</v>
      </c>
      <c r="K17">
        <f>[1]Balance!C17</f>
        <v>0</v>
      </c>
      <c r="L17">
        <f>[1]Balance!D17</f>
        <v>0</v>
      </c>
      <c r="M17" t="str">
        <f>[1]Balance!E17</f>
        <v>__________</v>
      </c>
      <c r="N17">
        <f>[1]Balance!F17</f>
        <v>0</v>
      </c>
      <c r="O17" t="str">
        <f>[1]Balance!G17</f>
        <v>__________</v>
      </c>
      <c r="Q17" s="29">
        <f>[1]Audit!D17</f>
        <v>4112</v>
      </c>
      <c r="S17" s="29"/>
    </row>
    <row r="18" spans="1:19" x14ac:dyDescent="0.2">
      <c r="A18">
        <f>[1]Income!C18</f>
        <v>0</v>
      </c>
      <c r="B18">
        <f>[1]Income!D18</f>
        <v>0</v>
      </c>
      <c r="C18">
        <f>[1]Income!E18</f>
        <v>0</v>
      </c>
      <c r="D18">
        <f>[1]Income!F18</f>
        <v>0</v>
      </c>
      <c r="E18">
        <f>[1]Income!G18</f>
        <v>0</v>
      </c>
      <c r="F18">
        <f>[1]Income!H18</f>
        <v>0</v>
      </c>
      <c r="G18">
        <f>[1]Income!I18</f>
        <v>0</v>
      </c>
      <c r="I18">
        <f>[1]Balance!A18</f>
        <v>0</v>
      </c>
      <c r="J18">
        <f>[1]Balance!B18</f>
        <v>0</v>
      </c>
      <c r="K18">
        <f>[1]Balance!C18</f>
        <v>0</v>
      </c>
      <c r="L18">
        <f>[1]Balance!D18</f>
        <v>0</v>
      </c>
      <c r="M18">
        <f>[1]Balance!E18</f>
        <v>0</v>
      </c>
      <c r="N18">
        <f>[1]Balance!F18</f>
        <v>0</v>
      </c>
      <c r="O18">
        <f>[1]Balance!G18</f>
        <v>0</v>
      </c>
      <c r="Q18" s="29">
        <f>[1]Audit!D18</f>
        <v>0</v>
      </c>
      <c r="S18" s="29"/>
    </row>
    <row r="19" spans="1:19" x14ac:dyDescent="0.2">
      <c r="A19">
        <f>[1]Income!C19</f>
        <v>0</v>
      </c>
      <c r="B19">
        <f>[1]Income!D19</f>
        <v>0</v>
      </c>
      <c r="C19">
        <f>[1]Income!E19</f>
        <v>0</v>
      </c>
      <c r="D19">
        <f>[1]Income!F19</f>
        <v>0</v>
      </c>
      <c r="E19">
        <f>[1]Income!G19</f>
        <v>0</v>
      </c>
      <c r="F19">
        <f>[1]Income!H19</f>
        <v>0</v>
      </c>
      <c r="G19">
        <f>[1]Income!I19</f>
        <v>0</v>
      </c>
      <c r="I19">
        <f>[1]Balance!A19</f>
        <v>13553.19</v>
      </c>
      <c r="J19">
        <f>[1]Balance!B19</f>
        <v>0</v>
      </c>
      <c r="K19" t="str">
        <f>[1]Balance!C19</f>
        <v>TOTAL NET ASSETS</v>
      </c>
      <c r="L19">
        <f>[1]Balance!D19</f>
        <v>0</v>
      </c>
      <c r="M19">
        <f>[1]Balance!E19</f>
        <v>0</v>
      </c>
      <c r="N19">
        <f>[1]Balance!F19</f>
        <v>0</v>
      </c>
      <c r="O19">
        <f>[1]Balance!G19</f>
        <v>27745.22</v>
      </c>
      <c r="Q19" s="29">
        <f>[1]Audit!D19</f>
        <v>27745.22</v>
      </c>
      <c r="S19" s="29"/>
    </row>
    <row r="20" spans="1:19" x14ac:dyDescent="0.2">
      <c r="A20" t="str">
        <f>[1]Income!C20</f>
        <v>Less</v>
      </c>
      <c r="B20" t="str">
        <f>[1]Income!D20</f>
        <v>EXPENDITURE</v>
      </c>
      <c r="C20">
        <f>[1]Income!E20</f>
        <v>0</v>
      </c>
      <c r="D20">
        <f>[1]Income!F20</f>
        <v>0</v>
      </c>
      <c r="E20">
        <f>[1]Income!G20</f>
        <v>0</v>
      </c>
      <c r="F20">
        <f>[1]Income!H20</f>
        <v>0</v>
      </c>
      <c r="G20">
        <f>[1]Income!I20</f>
        <v>0</v>
      </c>
      <c r="I20" t="str">
        <f>[1]Balance!A20</f>
        <v>__________</v>
      </c>
      <c r="J20">
        <f>[1]Balance!B20</f>
        <v>0</v>
      </c>
      <c r="K20">
        <f>[1]Balance!C20</f>
        <v>0</v>
      </c>
      <c r="L20">
        <f>[1]Balance!D20</f>
        <v>0</v>
      </c>
      <c r="M20">
        <f>[1]Balance!E20</f>
        <v>0</v>
      </c>
      <c r="N20">
        <f>[1]Balance!F20</f>
        <v>0</v>
      </c>
      <c r="O20" t="str">
        <f>[1]Balance!G20</f>
        <v>__________</v>
      </c>
      <c r="Q20" s="29">
        <f>[1]Audit!D20</f>
        <v>0</v>
      </c>
      <c r="S20" s="29"/>
    </row>
    <row r="21" spans="1:19" x14ac:dyDescent="0.2">
      <c r="A21">
        <f>[1]Income!C21</f>
        <v>0</v>
      </c>
      <c r="B21">
        <f>[1]Income!D21</f>
        <v>0</v>
      </c>
      <c r="C21">
        <f>[1]Income!E21</f>
        <v>0</v>
      </c>
      <c r="D21">
        <f>[1]Income!F21</f>
        <v>0</v>
      </c>
      <c r="E21">
        <f>[1]Income!G21</f>
        <v>0</v>
      </c>
      <c r="F21">
        <f>[1]Income!H21</f>
        <v>0</v>
      </c>
      <c r="G21">
        <f>[1]Income!I21</f>
        <v>0</v>
      </c>
      <c r="I21">
        <f>[1]Balance!A21</f>
        <v>0</v>
      </c>
      <c r="J21">
        <f>[1]Balance!B21</f>
        <v>0</v>
      </c>
      <c r="K21">
        <f>[1]Balance!C21</f>
        <v>0</v>
      </c>
      <c r="L21">
        <f>[1]Balance!D21</f>
        <v>0</v>
      </c>
      <c r="M21">
        <f>[1]Balance!E21</f>
        <v>0</v>
      </c>
      <c r="N21">
        <f>[1]Balance!F21</f>
        <v>0</v>
      </c>
      <c r="O21">
        <f>[1]Balance!G21</f>
        <v>0</v>
      </c>
      <c r="Q21" s="29">
        <f>[1]Audit!D21</f>
        <v>0</v>
      </c>
      <c r="S21" s="29"/>
    </row>
    <row r="22" spans="1:19" x14ac:dyDescent="0.2">
      <c r="A22" t="str">
        <f>[1]Income!C22</f>
        <v>Clerk's wages</v>
      </c>
      <c r="B22">
        <f>[1]Income!D22</f>
        <v>0</v>
      </c>
      <c r="C22">
        <f>[1]Income!E22</f>
        <v>0</v>
      </c>
      <c r="D22">
        <f>[1]Income!F22</f>
        <v>2277.41</v>
      </c>
      <c r="E22">
        <f>[1]Income!G22</f>
        <v>0</v>
      </c>
      <c r="F22">
        <f>[1]Income!H22</f>
        <v>0</v>
      </c>
      <c r="G22">
        <f>[1]Income!I22</f>
        <v>0</v>
      </c>
      <c r="I22">
        <f>[1]Balance!A22</f>
        <v>0</v>
      </c>
      <c r="J22">
        <f>[1]Balance!B22</f>
        <v>0</v>
      </c>
      <c r="K22">
        <f>[1]Balance!C22</f>
        <v>0</v>
      </c>
      <c r="L22">
        <f>[1]Balance!D22</f>
        <v>0</v>
      </c>
      <c r="M22">
        <f>[1]Balance!E22</f>
        <v>0</v>
      </c>
      <c r="N22">
        <f>[1]Balance!F22</f>
        <v>0</v>
      </c>
      <c r="O22">
        <f>[1]Balance!G22</f>
        <v>0</v>
      </c>
      <c r="Q22" s="29">
        <f>[1]Audit!D22</f>
        <v>0</v>
      </c>
      <c r="S22" s="29"/>
    </row>
    <row r="23" spans="1:19" x14ac:dyDescent="0.2">
      <c r="A23" t="str">
        <f>[1]Income!C23</f>
        <v>Clerk's expenses</v>
      </c>
      <c r="B23">
        <f>[1]Income!D23</f>
        <v>0</v>
      </c>
      <c r="C23">
        <f>[1]Income!E23</f>
        <v>0</v>
      </c>
      <c r="D23">
        <f>[1]Income!F23</f>
        <v>150.83000000000001</v>
      </c>
      <c r="E23">
        <f>[1]Income!G23</f>
        <v>0</v>
      </c>
      <c r="F23">
        <f>[1]Income!H23</f>
        <v>0</v>
      </c>
      <c r="G23">
        <f>[1]Income!I23</f>
        <v>0</v>
      </c>
      <c r="I23">
        <f>[1]Balance!A23</f>
        <v>0</v>
      </c>
      <c r="J23">
        <f>[1]Balance!B23</f>
        <v>0</v>
      </c>
      <c r="K23" t="str">
        <f>[1]Balance!C23</f>
        <v>Represented by:</v>
      </c>
      <c r="L23">
        <f>[1]Balance!D23</f>
        <v>0</v>
      </c>
      <c r="M23">
        <f>[1]Balance!E23</f>
        <v>0</v>
      </c>
      <c r="N23">
        <f>[1]Balance!F23</f>
        <v>0</v>
      </c>
      <c r="O23">
        <f>[1]Balance!G23</f>
        <v>0</v>
      </c>
      <c r="Q23" s="29">
        <f>[1]Audit!D23</f>
        <v>26434.23</v>
      </c>
      <c r="S23" s="29"/>
    </row>
    <row r="24" spans="1:19" x14ac:dyDescent="0.2">
      <c r="A24" t="str">
        <f>[1]Income!C24</f>
        <v>Bank Interest</v>
      </c>
      <c r="B24">
        <f>[1]Income!D24</f>
        <v>0</v>
      </c>
      <c r="C24">
        <f>[1]Income!E24</f>
        <v>0</v>
      </c>
      <c r="D24">
        <f>[1]Income!F24</f>
        <v>0</v>
      </c>
      <c r="E24">
        <f>[1]Income!G24</f>
        <v>0</v>
      </c>
      <c r="F24">
        <f>[1]Income!H24</f>
        <v>0</v>
      </c>
      <c r="G24">
        <f>[1]Income!I24</f>
        <v>0</v>
      </c>
      <c r="I24">
        <f>[1]Balance!A24</f>
        <v>0</v>
      </c>
      <c r="J24">
        <f>[1]Balance!B24</f>
        <v>0</v>
      </c>
      <c r="K24">
        <f>[1]Balance!C24</f>
        <v>0</v>
      </c>
      <c r="L24">
        <f>[1]Balance!D24</f>
        <v>0</v>
      </c>
      <c r="M24">
        <f>[1]Balance!E24</f>
        <v>0</v>
      </c>
      <c r="N24">
        <f>[1]Balance!F24</f>
        <v>0</v>
      </c>
      <c r="O24">
        <f>[1]Balance!G24</f>
        <v>0</v>
      </c>
      <c r="Q24" s="29">
        <f>[1]Audit!D24</f>
        <v>0</v>
      </c>
      <c r="S24" s="29"/>
    </row>
    <row r="25" spans="1:19" x14ac:dyDescent="0.2">
      <c r="A25" t="str">
        <f>[1]Income!C25</f>
        <v>Other expenses</v>
      </c>
      <c r="B25">
        <f>[1]Income!D25</f>
        <v>0</v>
      </c>
      <c r="C25">
        <f>[1]Income!E25</f>
        <v>0</v>
      </c>
      <c r="D25">
        <f>[1]Income!F25</f>
        <v>172.96</v>
      </c>
      <c r="E25">
        <f>[1]Income!G25</f>
        <v>0</v>
      </c>
      <c r="F25">
        <f>[1]Income!H25</f>
        <v>0</v>
      </c>
      <c r="G25">
        <f>[1]Income!I25</f>
        <v>0</v>
      </c>
      <c r="I25">
        <f>[1]Balance!A25</f>
        <v>14687.45</v>
      </c>
      <c r="J25">
        <f>[1]Balance!B25</f>
        <v>0</v>
      </c>
      <c r="K25" t="str">
        <f>[1]Balance!C25</f>
        <v>Balance at 31st March 2015</v>
      </c>
      <c r="L25">
        <f>[1]Balance!D25</f>
        <v>0</v>
      </c>
      <c r="M25">
        <f>[1]Balance!E25</f>
        <v>0</v>
      </c>
      <c r="N25">
        <f>[1]Balance!F25</f>
        <v>0</v>
      </c>
      <c r="O25">
        <f>[1]Balance!G25</f>
        <v>13553.19</v>
      </c>
      <c r="Q25" s="29">
        <f>[1]Audit!D25</f>
        <v>19709.420000000002</v>
      </c>
      <c r="S25" s="29"/>
    </row>
    <row r="26" spans="1:19" x14ac:dyDescent="0.2">
      <c r="A26" t="str">
        <f>[1]Income!C26</f>
        <v>Insurance</v>
      </c>
      <c r="B26">
        <f>[1]Income!D26</f>
        <v>0</v>
      </c>
      <c r="C26">
        <f>[1]Income!E26</f>
        <v>0</v>
      </c>
      <c r="D26">
        <f>[1]Income!F26</f>
        <v>509.53</v>
      </c>
      <c r="E26">
        <f>[1]Income!G26</f>
        <v>0</v>
      </c>
      <c r="F26">
        <f>[1]Income!H26</f>
        <v>0</v>
      </c>
      <c r="G26">
        <f>[1]Income!I26</f>
        <v>0</v>
      </c>
      <c r="I26">
        <f>[1]Balance!A26</f>
        <v>-1134.2600000000002</v>
      </c>
      <c r="J26">
        <f>[1]Balance!B26</f>
        <v>0</v>
      </c>
      <c r="K26" t="str">
        <f>[1]Balance!C26</f>
        <v>Excess of Income over Expenditure</v>
      </c>
      <c r="L26">
        <f>[1]Balance!D26</f>
        <v>0</v>
      </c>
      <c r="M26">
        <f>[1]Balance!E26</f>
        <v>0</v>
      </c>
      <c r="N26">
        <f>[1]Balance!F26</f>
        <v>0</v>
      </c>
      <c r="O26">
        <f>[1]Balance!G26</f>
        <v>14192.029999999999</v>
      </c>
      <c r="Q26" s="29">
        <f>[1]Audit!D26</f>
        <v>0</v>
      </c>
      <c r="S26" s="29"/>
    </row>
    <row r="27" spans="1:19" x14ac:dyDescent="0.2">
      <c r="A27" t="str">
        <f>[1]Income!C27</f>
        <v>Fees and subscriptions</v>
      </c>
      <c r="B27">
        <f>[1]Income!D27</f>
        <v>0</v>
      </c>
      <c r="C27">
        <f>[1]Income!E27</f>
        <v>0</v>
      </c>
      <c r="D27">
        <f>[1]Income!F27</f>
        <v>305.16999999999996</v>
      </c>
      <c r="E27">
        <f>[1]Income!G27</f>
        <v>0</v>
      </c>
      <c r="F27">
        <f>[1]Income!H27</f>
        <v>0</v>
      </c>
      <c r="G27">
        <f>[1]Income!I27</f>
        <v>0</v>
      </c>
      <c r="I27">
        <f>[1]Balance!A27</f>
        <v>0</v>
      </c>
      <c r="J27">
        <f>[1]Balance!B27</f>
        <v>0</v>
      </c>
      <c r="K27">
        <f>[1]Balance!C27</f>
        <v>0</v>
      </c>
      <c r="L27">
        <f>[1]Balance!D27</f>
        <v>0</v>
      </c>
      <c r="M27">
        <f>[1]Balance!E27</f>
        <v>0</v>
      </c>
      <c r="N27">
        <f>[1]Balance!F27</f>
        <v>0</v>
      </c>
      <c r="O27">
        <f>[1]Balance!G27</f>
        <v>0</v>
      </c>
      <c r="Q27" s="29">
        <f>[1]Audit!D27</f>
        <v>0</v>
      </c>
      <c r="S27" s="29"/>
    </row>
    <row r="28" spans="1:19" x14ac:dyDescent="0.2">
      <c r="A28" t="str">
        <f>[1]Income!C28</f>
        <v>Highway and footpaths</v>
      </c>
      <c r="B28">
        <f>[1]Income!D28</f>
        <v>0</v>
      </c>
      <c r="C28">
        <f>[1]Income!E28</f>
        <v>0</v>
      </c>
      <c r="D28">
        <f>[1]Income!F28</f>
        <v>491.12</v>
      </c>
      <c r="E28">
        <f>[1]Income!G28</f>
        <v>0</v>
      </c>
      <c r="F28">
        <f>[1]Income!H28</f>
        <v>0</v>
      </c>
      <c r="G28">
        <f>[1]Income!I28</f>
        <v>0</v>
      </c>
      <c r="I28">
        <f>[1]Balance!A28</f>
        <v>0</v>
      </c>
      <c r="J28">
        <f>[1]Balance!B28</f>
        <v>0</v>
      </c>
      <c r="K28">
        <f>[1]Balance!C28</f>
        <v>0</v>
      </c>
      <c r="L28">
        <f>[1]Balance!D28</f>
        <v>0</v>
      </c>
      <c r="M28">
        <f>[1]Balance!E28</f>
        <v>0</v>
      </c>
      <c r="N28">
        <f>[1]Balance!F28</f>
        <v>0</v>
      </c>
      <c r="O28">
        <f>[1]Balance!G28</f>
        <v>0</v>
      </c>
      <c r="Q28" s="29">
        <f>[1]Audit!D28</f>
        <v>0</v>
      </c>
      <c r="S28" s="29"/>
    </row>
    <row r="29" spans="1:19" x14ac:dyDescent="0.2">
      <c r="A29" t="str">
        <f>[1]Income!C29</f>
        <v>Land &amp; amenities</v>
      </c>
      <c r="B29">
        <f>[1]Income!D29</f>
        <v>0</v>
      </c>
      <c r="C29">
        <f>[1]Income!E29</f>
        <v>0</v>
      </c>
      <c r="D29">
        <f>[1]Income!F29</f>
        <v>785.96</v>
      </c>
      <c r="E29">
        <f>[1]Income!G29</f>
        <v>0</v>
      </c>
      <c r="F29">
        <f>[1]Income!H29</f>
        <v>0</v>
      </c>
      <c r="G29">
        <f>[1]Income!I29</f>
        <v>0</v>
      </c>
      <c r="I29">
        <f>[1]Balance!A29</f>
        <v>13553.19</v>
      </c>
      <c r="J29">
        <f>[1]Balance!B29</f>
        <v>0</v>
      </c>
      <c r="K29">
        <f>[1]Balance!C29</f>
        <v>0</v>
      </c>
      <c r="L29">
        <f>[1]Balance!D29</f>
        <v>0</v>
      </c>
      <c r="M29">
        <f>[1]Balance!E29</f>
        <v>0</v>
      </c>
      <c r="N29">
        <f>[1]Balance!F29</f>
        <v>0</v>
      </c>
      <c r="O29">
        <f>[1]Balance!G29</f>
        <v>27745.22</v>
      </c>
      <c r="Q29" s="29">
        <f>[1]Audit!D29</f>
        <v>0</v>
      </c>
    </row>
    <row r="30" spans="1:19" x14ac:dyDescent="0.2">
      <c r="A30" t="str">
        <f>[1]Income!C30</f>
        <v>Grants &amp; Donations</v>
      </c>
      <c r="B30">
        <f>[1]Income!D30</f>
        <v>0</v>
      </c>
      <c r="C30">
        <f>[1]Income!E30</f>
        <v>0</v>
      </c>
      <c r="D30">
        <f>[1]Income!F30</f>
        <v>150</v>
      </c>
      <c r="E30">
        <f>[1]Income!G30</f>
        <v>0</v>
      </c>
      <c r="F30">
        <f>[1]Income!H30</f>
        <v>0</v>
      </c>
      <c r="G30">
        <f>[1]Income!I30</f>
        <v>0</v>
      </c>
      <c r="I30" t="str">
        <f>[1]Balance!A30</f>
        <v>__________</v>
      </c>
      <c r="J30">
        <f>[1]Balance!B30</f>
        <v>0</v>
      </c>
      <c r="K30">
        <f>[1]Balance!C30</f>
        <v>0</v>
      </c>
      <c r="L30">
        <f>[1]Balance!D30</f>
        <v>0</v>
      </c>
      <c r="M30">
        <f>[1]Balance!E30</f>
        <v>0</v>
      </c>
      <c r="N30">
        <f>[1]Balance!F30</f>
        <v>0</v>
      </c>
      <c r="O30" t="str">
        <f>[1]Balance!G30</f>
        <v>__________</v>
      </c>
      <c r="Q30" s="29">
        <f>[1]Audit!D30</f>
        <v>0</v>
      </c>
    </row>
    <row r="31" spans="1:19" x14ac:dyDescent="0.2">
      <c r="A31" t="str">
        <f>[1]Income!C31</f>
        <v>CLP</v>
      </c>
      <c r="B31">
        <f>[1]Income!D31</f>
        <v>0</v>
      </c>
      <c r="C31">
        <f>[1]Income!E31</f>
        <v>0</v>
      </c>
      <c r="D31">
        <f>[1]Income!F31</f>
        <v>236.55</v>
      </c>
      <c r="E31">
        <f>[1]Income!G31</f>
        <v>0</v>
      </c>
      <c r="F31">
        <f>[1]Income!H31</f>
        <v>0</v>
      </c>
      <c r="G31">
        <f>[1]Income!I31</f>
        <v>0</v>
      </c>
      <c r="I31">
        <f>[1]Balance!A31</f>
        <v>0</v>
      </c>
      <c r="J31">
        <f>[1]Balance!B31</f>
        <v>0</v>
      </c>
      <c r="K31">
        <f>[1]Balance!C31</f>
        <v>0</v>
      </c>
      <c r="L31">
        <f>[1]Balance!D31</f>
        <v>0</v>
      </c>
      <c r="M31">
        <f>[1]Balance!E31</f>
        <v>0</v>
      </c>
      <c r="N31">
        <f>[1]Balance!F31</f>
        <v>0</v>
      </c>
      <c r="O31">
        <f>[1]Balance!G31</f>
        <v>0</v>
      </c>
    </row>
    <row r="32" spans="1:19" x14ac:dyDescent="0.2">
      <c r="A32" t="str">
        <f>[1]Income!C32</f>
        <v>Communications</v>
      </c>
      <c r="B32">
        <f>[1]Income!D32</f>
        <v>0</v>
      </c>
      <c r="C32">
        <f>[1]Income!E32</f>
        <v>0</v>
      </c>
      <c r="D32">
        <f>[1]Income!F32</f>
        <v>0</v>
      </c>
      <c r="E32">
        <f>[1]Income!G32</f>
        <v>0</v>
      </c>
      <c r="F32">
        <f>[1]Income!H32</f>
        <v>0</v>
      </c>
      <c r="G32">
        <f>[1]Income!I32</f>
        <v>0</v>
      </c>
      <c r="I32">
        <f>[1]Balance!A32</f>
        <v>0</v>
      </c>
      <c r="J32">
        <f>[1]Balance!B32</f>
        <v>0</v>
      </c>
      <c r="K32">
        <f>[1]Balance!C32</f>
        <v>0</v>
      </c>
      <c r="L32">
        <f>[1]Balance!D32</f>
        <v>0</v>
      </c>
      <c r="M32">
        <f>[1]Balance!E32</f>
        <v>0</v>
      </c>
      <c r="N32">
        <f>[1]Balance!F32</f>
        <v>0</v>
      </c>
      <c r="O32">
        <f>[1]Balance!G32</f>
        <v>0</v>
      </c>
    </row>
    <row r="33" spans="1:15" x14ac:dyDescent="0.2">
      <c r="A33" t="str">
        <f>[1]Income!C33</f>
        <v>Miscellaneous</v>
      </c>
      <c r="B33">
        <f>[1]Income!D33</f>
        <v>0</v>
      </c>
      <c r="C33">
        <f>[1]Income!E33</f>
        <v>0</v>
      </c>
      <c r="D33">
        <f>[1]Income!F33</f>
        <v>1309.8800000000001</v>
      </c>
      <c r="E33">
        <f>[1]Income!G33</f>
        <v>0</v>
      </c>
      <c r="F33">
        <f>[1]Income!H33</f>
        <v>0</v>
      </c>
      <c r="G33">
        <f>[1]Income!I33</f>
        <v>0</v>
      </c>
      <c r="I33">
        <f>[1]Balance!A33</f>
        <v>0</v>
      </c>
      <c r="J33">
        <f>[1]Balance!B33</f>
        <v>0</v>
      </c>
      <c r="K33">
        <f>[1]Balance!C33</f>
        <v>0</v>
      </c>
      <c r="L33">
        <f>[1]Balance!D33</f>
        <v>0</v>
      </c>
      <c r="M33">
        <f>[1]Balance!E33</f>
        <v>0</v>
      </c>
      <c r="N33">
        <f>[1]Balance!F33</f>
        <v>0</v>
      </c>
      <c r="O33">
        <f>[1]Balance!G33</f>
        <v>0</v>
      </c>
    </row>
    <row r="34" spans="1:15" x14ac:dyDescent="0.2">
      <c r="A34">
        <f>[1]Income!C34</f>
        <v>0</v>
      </c>
      <c r="B34">
        <f>[1]Income!D34</f>
        <v>0</v>
      </c>
      <c r="C34">
        <f>[1]Income!E34</f>
        <v>0</v>
      </c>
      <c r="D34" t="str">
        <f>[1]Income!F34</f>
        <v>__________</v>
      </c>
      <c r="E34">
        <f>[1]Income!G34</f>
        <v>0</v>
      </c>
      <c r="F34">
        <f>[1]Income!H34</f>
        <v>0</v>
      </c>
      <c r="G34">
        <f>[1]Income!I34</f>
        <v>0</v>
      </c>
      <c r="I34">
        <f>[1]Balance!A34</f>
        <v>0</v>
      </c>
      <c r="J34">
        <f>[1]Balance!B34</f>
        <v>0</v>
      </c>
      <c r="K34" t="str">
        <f>[1]Balance!C34</f>
        <v>The above statement represents fairly the financial position of the authority</v>
      </c>
      <c r="L34">
        <f>[1]Balance!D34</f>
        <v>0</v>
      </c>
      <c r="M34">
        <f>[1]Balance!E34</f>
        <v>0</v>
      </c>
      <c r="N34">
        <f>[1]Balance!F34</f>
        <v>0</v>
      </c>
      <c r="O34">
        <f>[1]Balance!G34</f>
        <v>0</v>
      </c>
    </row>
    <row r="35" spans="1:15" x14ac:dyDescent="0.2">
      <c r="A35" t="str">
        <f>[1]Income!C35</f>
        <v>Total Expenditure</v>
      </c>
      <c r="B35">
        <f>[1]Income!D35</f>
        <v>0</v>
      </c>
      <c r="C35">
        <f>[1]Income!E35</f>
        <v>0</v>
      </c>
      <c r="D35">
        <f>[1]Income!F35</f>
        <v>0</v>
      </c>
      <c r="E35">
        <f>[1]Income!G35</f>
        <v>0</v>
      </c>
      <c r="F35">
        <f>[1]Income!H35</f>
        <v>6389.41</v>
      </c>
      <c r="G35">
        <f>[1]Income!I35</f>
        <v>0</v>
      </c>
    </row>
    <row r="36" spans="1:15" x14ac:dyDescent="0.2">
      <c r="A36">
        <f>[1]Income!C36</f>
        <v>0</v>
      </c>
      <c r="B36">
        <f>[1]Income!D36</f>
        <v>0</v>
      </c>
      <c r="C36">
        <f>[1]Income!E36</f>
        <v>0</v>
      </c>
      <c r="D36">
        <f>[1]Income!F36</f>
        <v>0</v>
      </c>
      <c r="E36">
        <f>[1]Income!G36</f>
        <v>0</v>
      </c>
      <c r="F36" t="str">
        <f>[1]Income!H36</f>
        <v>__________</v>
      </c>
      <c r="G36">
        <f>[1]Income!I36</f>
        <v>0</v>
      </c>
    </row>
    <row r="37" spans="1:15" x14ac:dyDescent="0.2">
      <c r="A37">
        <f>[1]Income!C37</f>
        <v>0</v>
      </c>
      <c r="B37">
        <f>[1]Income!D37</f>
        <v>0</v>
      </c>
      <c r="C37">
        <f>[1]Income!E37</f>
        <v>0</v>
      </c>
      <c r="D37">
        <f>[1]Income!F37</f>
        <v>0</v>
      </c>
      <c r="E37">
        <f>[1]Income!G37</f>
        <v>0</v>
      </c>
      <c r="F37">
        <f>[1]Income!H37</f>
        <v>0</v>
      </c>
      <c r="G37">
        <f>[1]Income!I37</f>
        <v>0</v>
      </c>
    </row>
    <row r="38" spans="1:15" x14ac:dyDescent="0.2">
      <c r="A38" t="str">
        <f>[1]Income!C38</f>
        <v>Excess of Income over Expenditure</v>
      </c>
      <c r="B38">
        <f>[1]Income!D38</f>
        <v>0</v>
      </c>
      <c r="C38">
        <f>[1]Income!E38</f>
        <v>0</v>
      </c>
      <c r="D38">
        <f>[1]Income!F38</f>
        <v>0</v>
      </c>
      <c r="E38">
        <f>[1]Income!G38</f>
        <v>0</v>
      </c>
      <c r="F38">
        <f>[1]Income!H38</f>
        <v>14192.029999999999</v>
      </c>
      <c r="G38">
        <f>[1]Income!I38</f>
        <v>0</v>
      </c>
    </row>
    <row r="39" spans="1:15" x14ac:dyDescent="0.2">
      <c r="A39">
        <f>[1]Income!C39</f>
        <v>0</v>
      </c>
      <c r="B39">
        <f>[1]Income!D39</f>
        <v>0</v>
      </c>
      <c r="C39">
        <f>[1]Income!E39</f>
        <v>0</v>
      </c>
      <c r="D39">
        <f>[1]Income!F39</f>
        <v>0</v>
      </c>
      <c r="E39">
        <f>[1]Income!G39</f>
        <v>0</v>
      </c>
      <c r="F39">
        <f>[1]Income!H39</f>
        <v>0</v>
      </c>
      <c r="G39">
        <f>[1]Income!I39</f>
        <v>0</v>
      </c>
    </row>
    <row r="40" spans="1:15" x14ac:dyDescent="0.2">
      <c r="A40">
        <f>[1]Income!C40</f>
        <v>0</v>
      </c>
      <c r="B40">
        <f>[1]Income!D40</f>
        <v>0</v>
      </c>
      <c r="C40">
        <f>[1]Income!E40</f>
        <v>0</v>
      </c>
      <c r="D40">
        <f>[1]Income!F40</f>
        <v>0</v>
      </c>
      <c r="E40">
        <f>[1]Income!G40</f>
        <v>0</v>
      </c>
      <c r="F40">
        <f>[1]Income!H40</f>
        <v>0</v>
      </c>
      <c r="G40">
        <f>[1]Income!I40</f>
        <v>0</v>
      </c>
    </row>
    <row r="41" spans="1:15" x14ac:dyDescent="0.2">
      <c r="A41">
        <f>[1]Income!C41</f>
        <v>0</v>
      </c>
      <c r="B41">
        <f>[1]Income!D41</f>
        <v>0</v>
      </c>
      <c r="C41">
        <f>[1]Income!E41</f>
        <v>0</v>
      </c>
      <c r="D41">
        <f>[1]Income!F41</f>
        <v>0</v>
      </c>
      <c r="E41">
        <f>[1]Income!G41</f>
        <v>0</v>
      </c>
      <c r="F41">
        <f>[1]Income!H41</f>
        <v>0</v>
      </c>
      <c r="G41">
        <f>[1]Income!I41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6</vt:i4>
      </vt:variant>
    </vt:vector>
  </HeadingPairs>
  <TitlesOfParts>
    <vt:vector size="17" baseType="lpstr">
      <vt:lpstr>Settings</vt:lpstr>
      <vt:lpstr>Report</vt:lpstr>
      <vt:lpstr>Cash</vt:lpstr>
      <vt:lpstr>Receipts</vt:lpstr>
      <vt:lpstr>Payments</vt:lpstr>
      <vt:lpstr>Income</vt:lpstr>
      <vt:lpstr>Balance</vt:lpstr>
      <vt:lpstr>Notes</vt:lpstr>
      <vt:lpstr>Audit</vt:lpstr>
      <vt:lpstr>Worksheet</vt:lpstr>
      <vt:lpstr>Prior</vt:lpstr>
      <vt:lpstr>Audit!Print_Area</vt:lpstr>
      <vt:lpstr>Cash!Print_Area</vt:lpstr>
      <vt:lpstr>Payments!Print_Area</vt:lpstr>
      <vt:lpstr>Receipts!Print_Area</vt:lpstr>
      <vt:lpstr>Report!Print_Area</vt:lpstr>
      <vt:lpstr>PRINTS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Piddington Parish Clerk</cp:lastModifiedBy>
  <cp:lastPrinted>2017-05-22T17:46:48Z</cp:lastPrinted>
  <dcterms:created xsi:type="dcterms:W3CDTF">2006-07-15T10:32:39Z</dcterms:created>
  <dcterms:modified xsi:type="dcterms:W3CDTF">2017-06-03T10:59:03Z</dcterms:modified>
</cp:coreProperties>
</file>